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w_working\lochner-pw-01\dms17499\"/>
    </mc:Choice>
  </mc:AlternateContent>
  <xr:revisionPtr revIDLastSave="0" documentId="13_ncr:1_{4D64153B-44FC-44EA-908D-A0649085117C}" xr6:coauthVersionLast="47" xr6:coauthVersionMax="47" xr10:uidLastSave="{00000000-0000-0000-0000-000000000000}"/>
  <bookViews>
    <workbookView xWindow="7005" yWindow="240" windowWidth="19605" windowHeight="14985" xr2:uid="{00000000-000D-0000-FFFF-FFFF00000000}"/>
  </bookViews>
  <sheets>
    <sheet name="Cost Estimate" sheetId="1" r:id="rId1"/>
    <sheet name="Removing Misc. Traffic Item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F40" i="1"/>
  <c r="F46" i="1"/>
  <c r="G62" i="1"/>
  <c r="F3" i="2"/>
  <c r="F4" i="2"/>
  <c r="F5" i="2"/>
  <c r="F6" i="2"/>
  <c r="G10" i="1"/>
  <c r="G138" i="1"/>
  <c r="G90" i="1"/>
  <c r="G109" i="1"/>
  <c r="A3" i="2" l="1"/>
  <c r="A4" i="2" s="1"/>
  <c r="A5" i="2" s="1"/>
  <c r="F2" i="2"/>
  <c r="F10" i="2" s="1"/>
  <c r="A6" i="2" l="1"/>
  <c r="A7" i="2" s="1"/>
  <c r="G36" i="1"/>
  <c r="G77" i="1"/>
  <c r="G108" i="1"/>
  <c r="A8" i="2" l="1"/>
  <c r="A9" i="2" s="1"/>
  <c r="G104" i="1"/>
  <c r="G73" i="1" l="1"/>
  <c r="A9" i="1"/>
  <c r="A10" i="1" l="1"/>
  <c r="A11" i="1" l="1"/>
  <c r="A12" i="1" l="1"/>
  <c r="A13" i="1" l="1"/>
  <c r="A14" i="1" l="1"/>
  <c r="A15" i="1" l="1"/>
  <c r="A16" i="1" l="1"/>
  <c r="A17" i="1" l="1"/>
  <c r="A18" i="1" l="1"/>
  <c r="A20" i="1" l="1"/>
  <c r="G41" i="1"/>
  <c r="G42" i="1"/>
  <c r="G43" i="1"/>
  <c r="G44" i="1"/>
  <c r="G47" i="1"/>
  <c r="G48" i="1"/>
  <c r="G50" i="1"/>
  <c r="G51" i="1"/>
  <c r="G52" i="1"/>
  <c r="G53" i="1"/>
  <c r="G54" i="1"/>
  <c r="G55" i="1"/>
  <c r="G56" i="1"/>
  <c r="G57" i="1"/>
  <c r="G58" i="1"/>
  <c r="G60" i="1"/>
  <c r="G61" i="1"/>
  <c r="G63" i="1"/>
  <c r="G64" i="1"/>
  <c r="G40" i="1"/>
  <c r="G31" i="1"/>
  <c r="G32" i="1"/>
  <c r="G33" i="1"/>
  <c r="G34" i="1"/>
  <c r="G35" i="1"/>
  <c r="G37" i="1"/>
  <c r="G38" i="1"/>
  <c r="G11" i="1"/>
  <c r="G12" i="1"/>
  <c r="G13" i="1"/>
  <c r="G14" i="1"/>
  <c r="G15" i="1"/>
  <c r="G16" i="1"/>
  <c r="G17" i="1"/>
  <c r="G18" i="1"/>
  <c r="A21" i="1" l="1"/>
  <c r="A22" i="1" s="1"/>
  <c r="A23" i="1" s="1"/>
  <c r="A25" i="1" s="1"/>
  <c r="A26" i="1" s="1"/>
  <c r="A27" i="1" s="1"/>
  <c r="A28" i="1" s="1"/>
  <c r="A30" i="1" s="1"/>
  <c r="A31" i="1" s="1"/>
  <c r="A32" i="1" s="1"/>
  <c r="A33" i="1" s="1"/>
  <c r="A34" i="1" s="1"/>
  <c r="A35" i="1" s="1"/>
  <c r="A37" i="1" s="1"/>
  <c r="A38" i="1" s="1"/>
  <c r="A40" i="1" s="1"/>
  <c r="A41" i="1" s="1"/>
  <c r="A42" i="1" s="1"/>
  <c r="A43" i="1" s="1"/>
  <c r="A44" i="1" s="1"/>
  <c r="F160" i="1"/>
  <c r="F137" i="1"/>
  <c r="F65" i="1"/>
  <c r="G65" i="1" s="1"/>
  <c r="F59" i="1"/>
  <c r="G59" i="1" s="1"/>
  <c r="F45" i="1"/>
  <c r="G45" i="1" s="1"/>
  <c r="F49" i="1"/>
  <c r="G49" i="1" s="1"/>
  <c r="G46" i="1"/>
  <c r="A45" i="1" l="1"/>
  <c r="A46" i="1" s="1"/>
  <c r="G137" i="1"/>
  <c r="G27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9" i="1"/>
  <c r="G140" i="1"/>
  <c r="G141" i="1"/>
  <c r="G142" i="1"/>
  <c r="G143" i="1"/>
  <c r="G144" i="1"/>
  <c r="G145" i="1"/>
  <c r="G146" i="1"/>
  <c r="G147" i="1"/>
  <c r="A47" i="1" l="1"/>
  <c r="A48" i="1" s="1"/>
  <c r="G119" i="1"/>
  <c r="G112" i="1"/>
  <c r="G107" i="1"/>
  <c r="G110" i="1"/>
  <c r="G111" i="1"/>
  <c r="G84" i="1"/>
  <c r="G85" i="1"/>
  <c r="G86" i="1"/>
  <c r="G87" i="1"/>
  <c r="G70" i="1"/>
  <c r="G71" i="1"/>
  <c r="G72" i="1"/>
  <c r="G78" i="1"/>
  <c r="G79" i="1"/>
  <c r="G9" i="1"/>
  <c r="G172" i="1"/>
  <c r="G100" i="1"/>
  <c r="G28" i="1"/>
  <c r="G76" i="1" l="1"/>
  <c r="G75" i="1"/>
  <c r="G74" i="1"/>
  <c r="A49" i="1"/>
  <c r="G20" i="1"/>
  <c r="G21" i="1"/>
  <c r="G22" i="1"/>
  <c r="G23" i="1"/>
  <c r="G25" i="1"/>
  <c r="G26" i="1"/>
  <c r="G30" i="1"/>
  <c r="G67" i="1"/>
  <c r="G69" i="1"/>
  <c r="G81" i="1"/>
  <c r="G82" i="1"/>
  <c r="G83" i="1"/>
  <c r="G88" i="1"/>
  <c r="G89" i="1"/>
  <c r="G91" i="1"/>
  <c r="G92" i="1"/>
  <c r="G93" i="1"/>
  <c r="G94" i="1"/>
  <c r="G95" i="1"/>
  <c r="G96" i="1"/>
  <c r="G97" i="1"/>
  <c r="G98" i="1"/>
  <c r="G99" i="1"/>
  <c r="G102" i="1"/>
  <c r="G103" i="1"/>
  <c r="G105" i="1"/>
  <c r="G106" i="1"/>
  <c r="G113" i="1"/>
  <c r="G114" i="1"/>
  <c r="G115" i="1"/>
  <c r="G116" i="1"/>
  <c r="G117" i="1"/>
  <c r="G118" i="1"/>
  <c r="G120" i="1"/>
  <c r="G148" i="1"/>
  <c r="G150" i="1"/>
  <c r="G151" i="1"/>
  <c r="G152" i="1"/>
  <c r="G153" i="1"/>
  <c r="G154" i="1"/>
  <c r="G155" i="1"/>
  <c r="G156" i="1"/>
  <c r="G157" i="1"/>
  <c r="G158" i="1"/>
  <c r="G171" i="1"/>
  <c r="G173" i="1"/>
  <c r="G8" i="1"/>
  <c r="A50" i="1" l="1"/>
  <c r="H174" i="1"/>
  <c r="F174" i="1" s="1"/>
  <c r="G174" i="1" s="1"/>
  <c r="G177" i="1" s="1"/>
  <c r="G178" i="1" s="1"/>
  <c r="A51" i="1" l="1"/>
  <c r="G179" i="1"/>
  <c r="A52" i="1" l="1"/>
  <c r="A53" i="1" s="1"/>
  <c r="A54" i="1" s="1"/>
  <c r="A55" i="1" s="1"/>
  <c r="A56" i="1" s="1"/>
  <c r="A57" i="1" s="1"/>
  <c r="A58" i="1" s="1"/>
  <c r="A59" i="1" s="1"/>
  <c r="A60" i="1" s="1"/>
  <c r="A61" i="1" s="1"/>
  <c r="A63" i="1" s="1"/>
  <c r="A64" i="1" s="1"/>
  <c r="A65" i="1" s="1"/>
  <c r="A67" i="1" s="1"/>
  <c r="A69" i="1" s="1"/>
  <c r="A70" i="1" s="1"/>
  <c r="A71" i="1" s="1"/>
  <c r="A72" i="1" s="1"/>
  <c r="A73" i="1" s="1"/>
  <c r="A74" i="1" s="1"/>
  <c r="G180" i="1"/>
  <c r="G181" i="1" s="1"/>
  <c r="A75" i="1" l="1"/>
  <c r="A76" i="1" s="1"/>
  <c r="G184" i="1"/>
  <c r="G183" i="1"/>
  <c r="A77" i="1" l="1"/>
  <c r="A78" i="1" s="1"/>
  <c r="A79" i="1" s="1"/>
  <c r="A81" i="1" s="1"/>
  <c r="A82" i="1" s="1"/>
  <c r="A83" i="1" s="1"/>
  <c r="A84" i="1" s="1"/>
  <c r="A85" i="1" s="1"/>
  <c r="A86" i="1" s="1"/>
  <c r="A87" i="1" s="1"/>
  <c r="A88" i="1" s="1"/>
  <c r="A89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2" i="1" s="1"/>
  <c r="A103" i="1" s="1"/>
  <c r="A104" i="1" s="1"/>
  <c r="A105" i="1" s="1"/>
  <c r="A106" i="1" s="1"/>
  <c r="A107" i="1" s="1"/>
  <c r="A108" i="1" s="1"/>
  <c r="G186" i="1"/>
  <c r="A109" i="1" l="1"/>
  <c r="A110" i="1" s="1"/>
  <c r="A111" i="1" l="1"/>
  <c r="A112" i="1" l="1"/>
  <c r="A113" i="1" l="1"/>
  <c r="A114" i="1" l="1"/>
  <c r="A115" i="1" l="1"/>
  <c r="A116" i="1" l="1"/>
  <c r="A117" i="1" l="1"/>
  <c r="A118" i="1" l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50" i="1" s="1"/>
  <c r="A151" i="1" s="1"/>
  <c r="A152" i="1" s="1"/>
  <c r="A153" i="1" l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l="1"/>
</calcChain>
</file>

<file path=xl/sharedStrings.xml><?xml version="1.0" encoding="utf-8"?>
<sst xmlns="http://schemas.openxmlformats.org/spreadsheetml/2006/main" count="449" uniqueCount="293">
  <si>
    <t>ITEM NO.</t>
  </si>
  <si>
    <t>DESCRIPTION</t>
  </si>
  <si>
    <t>UNIT MEAS</t>
  </si>
  <si>
    <t>UNIT PRICE</t>
  </si>
  <si>
    <t>L.S.</t>
  </si>
  <si>
    <t>CLEARING AND GRUBBING</t>
  </si>
  <si>
    <t>ACRE</t>
  </si>
  <si>
    <t>REMOVAL OF STRUCTURES AND OBSTRUCTIONS</t>
  </si>
  <si>
    <t>S.Y.</t>
  </si>
  <si>
    <t>L.F.</t>
  </si>
  <si>
    <t>EACH</t>
  </si>
  <si>
    <t>ROADWAY EXCAVATION INCL. HAUL</t>
  </si>
  <si>
    <t>C.Y.</t>
  </si>
  <si>
    <t>TON</t>
  </si>
  <si>
    <t>GRAVEL BORROW INCL. HAUL</t>
  </si>
  <si>
    <t>EMBANKMENT COMPACTION</t>
  </si>
  <si>
    <t>DITCH EXCAVATION INCL. HAUL</t>
  </si>
  <si>
    <t>EST.</t>
  </si>
  <si>
    <t>QUARRY SPALLS</t>
  </si>
  <si>
    <t>CATCH BASIN TYPE 1</t>
  </si>
  <si>
    <t>CATCH BASIN TYPE 2 48 IN. DIAM.</t>
  </si>
  <si>
    <t>TESTING STORM SEWER PIPE</t>
  </si>
  <si>
    <t>SCHEDULE A STORM SEWER PIPE 12 IN. DIAM.</t>
  </si>
  <si>
    <t>SCHEDULE A STORM SEWER PIPE 18 IN. DIAM.</t>
  </si>
  <si>
    <t>SHORING OR EXTRA EXCAVATION CL. A</t>
  </si>
  <si>
    <t>GRAVEL BACKFILL FOR WALL</t>
  </si>
  <si>
    <t>ST. REINF. BAR FOR RETAINING WALL</t>
  </si>
  <si>
    <t>LB.</t>
  </si>
  <si>
    <t>CONC. CLASS 4000 FOR RETAINING WALL</t>
  </si>
  <si>
    <t>CRUSHED SURFACING BASE COURSE</t>
  </si>
  <si>
    <t>PLANING BITUMINOUS PAVEMENT</t>
  </si>
  <si>
    <t>HMA CL. 1/2 IN. PG 58H-22</t>
  </si>
  <si>
    <t>JOB MIX COMPLIANCE PRICE ADJUSTMENT</t>
  </si>
  <si>
    <t>CALC</t>
  </si>
  <si>
    <t>COMPACTION PRICE ADJUSTMENT</t>
  </si>
  <si>
    <t>ASPHALT COST PRICE ADJUSTMENT</t>
  </si>
  <si>
    <t>CYCLIC DENSITY PRICE ADJUSTMENT</t>
  </si>
  <si>
    <t>ESC LEAD</t>
  </si>
  <si>
    <t>DAY</t>
  </si>
  <si>
    <t>INLET PROTECTION</t>
  </si>
  <si>
    <t>EROSION/WATER POLLUTION CONTROL</t>
  </si>
  <si>
    <t>TEMPORARY CURB</t>
  </si>
  <si>
    <t>SEEDING, FERTILIZING AND MULCHING</t>
  </si>
  <si>
    <t>TOPSOIL TYPE A</t>
  </si>
  <si>
    <t>COMPOST SOCK</t>
  </si>
  <si>
    <t>MEDIUM COMPOST</t>
  </si>
  <si>
    <t>SOIL AMENDMENT</t>
  </si>
  <si>
    <t>BARK OR WOOD CHIP MULCH</t>
  </si>
  <si>
    <t>HIGH VISIBILITY FENCE</t>
  </si>
  <si>
    <t>HIGH VISIBILITY SILT FENCE</t>
  </si>
  <si>
    <t>BEAM GUARDRAIL TYPE 31</t>
  </si>
  <si>
    <t>BEAM GUARDRAIL ANCHOR TYPE 10</t>
  </si>
  <si>
    <t>TRANSPORTABLE ATTENUATOR</t>
  </si>
  <si>
    <t>HR</t>
  </si>
  <si>
    <t>REPAIR TRANSPORTABLE ATTENUATOR</t>
  </si>
  <si>
    <t>FLEXIBLE GUIDE POST</t>
  </si>
  <si>
    <t>PLASTIC LINE</t>
  </si>
  <si>
    <t>PLASTIC CROSSWALK LINE</t>
  </si>
  <si>
    <t>S.F.</t>
  </si>
  <si>
    <t>PLASTIC TRAFFIC ARROW</t>
  </si>
  <si>
    <t>PLASTIC DRAINAGE MARKING</t>
  </si>
  <si>
    <t>RAISED PAVEMENT MARKER TYPE 2</t>
  </si>
  <si>
    <t>HUND</t>
  </si>
  <si>
    <t>PERMANENT SIGNING</t>
  </si>
  <si>
    <t>TEMPORARY ILLUMINATION SYSTEM SUA XXXX</t>
  </si>
  <si>
    <t>ILLUMINATION SYSTEM SUA XXXX</t>
  </si>
  <si>
    <t>SEQUENTIAL ARROW SIGN</t>
  </si>
  <si>
    <t>OTHER TEMPORARY TRAFFIC CONTROL</t>
  </si>
  <si>
    <t>FLAGGERS</t>
  </si>
  <si>
    <t>TRAFFIC CONTROL SUPERVISOR</t>
  </si>
  <si>
    <t>CONTRACTOR PROVIDED UNIFORMED LAW ENFORCEMENT</t>
  </si>
  <si>
    <t>STRUCTURE EXCAVATION CLASS B INCL. HAUL</t>
  </si>
  <si>
    <t>SHORING OR EXTRA EXCAVATION CLASS B</t>
  </si>
  <si>
    <t>GRAVEL BACKFILL FOR PIPE ZONE BEDDING</t>
  </si>
  <si>
    <t>STRUCTURE SURVEYING</t>
  </si>
  <si>
    <t>ROADWAY SURVEYING</t>
  </si>
  <si>
    <t>ADA FEATURES SURVEYING</t>
  </si>
  <si>
    <t>CEMENT CONC. SIDEWALK</t>
  </si>
  <si>
    <t>COATED CHAIN LINK FENCE TYPE 3</t>
  </si>
  <si>
    <t>DOUBLE 20 FT. COATED CHAIN LINK GATE</t>
  </si>
  <si>
    <t>CONNECTION TO DRAINAGE STRUCTURE</t>
  </si>
  <si>
    <t>MANHOLE 48 IN. DIAM. TYPE 1</t>
  </si>
  <si>
    <t>ROADSIDE CLEANUP</t>
  </si>
  <si>
    <t>REIMBURSEMENT FOR THIRD PARTY DAMAGE</t>
  </si>
  <si>
    <t>MINOR CHANGE</t>
  </si>
  <si>
    <t>AGGREGATE COMPLIANCE PRICE ADJUSTMENT</t>
  </si>
  <si>
    <t>SPCC PLAN</t>
  </si>
  <si>
    <t>BIO-RETENTION TREATMENT SOIL MIX</t>
  </si>
  <si>
    <t>PREPARATION</t>
  </si>
  <si>
    <t>GRADING</t>
  </si>
  <si>
    <t>DRAINAGE</t>
  </si>
  <si>
    <t>STORM SEWER</t>
  </si>
  <si>
    <r>
      <t>CATCH BASIN TYPE 2 48 IN.</t>
    </r>
    <r>
      <rPr>
        <sz val="10"/>
        <color rgb="FF000000"/>
        <rFont val="Tahoma"/>
        <family val="2"/>
      </rPr>
      <t xml:space="preserve"> DIAM. W/FLOW RESTRICTOR</t>
    </r>
  </si>
  <si>
    <t>STRUCTURE</t>
  </si>
  <si>
    <t>SURFACING</t>
  </si>
  <si>
    <t>HOT MIX ASPHALT</t>
  </si>
  <si>
    <t>EROSION CONTROL AND ROADSIDE PLANTING</t>
  </si>
  <si>
    <t>STABILIZED CONSTRUCTION ENTRANCE</t>
  </si>
  <si>
    <t>PROJECT AREA WEED AND PEST CONTROL</t>
  </si>
  <si>
    <t>TRAFFIC</t>
  </si>
  <si>
    <t>CEMENT CONC. TRAFFIC CURB AND GUTTER</t>
  </si>
  <si>
    <t>TEMPORARY BARRIER</t>
  </si>
  <si>
    <t>TEMPORARY IMPACT ATTENUATOR</t>
  </si>
  <si>
    <t>TEMPORARY PAVEMENT MARKING-LONG DURATION</t>
  </si>
  <si>
    <t>OTHER TRAFFIC CONTROL LABOR</t>
  </si>
  <si>
    <t>CONSTRUCTION SIGNS CLASS A</t>
  </si>
  <si>
    <t>OTHER ITEMS</t>
  </si>
  <si>
    <t>JUST IN TIME TRAINING</t>
  </si>
  <si>
    <t>STD. ITEM NO.</t>
  </si>
  <si>
    <t>0025</t>
  </si>
  <si>
    <t>0050</t>
  </si>
  <si>
    <t>0310</t>
  </si>
  <si>
    <t>0431</t>
  </si>
  <si>
    <t>0470</t>
  </si>
  <si>
    <t>6468</t>
  </si>
  <si>
    <t>6500</t>
  </si>
  <si>
    <t>6781</t>
  </si>
  <si>
    <t>7440</t>
  </si>
  <si>
    <t>6832</t>
  </si>
  <si>
    <t>6833</t>
  </si>
  <si>
    <t>6903</t>
  </si>
  <si>
    <t>6992</t>
  </si>
  <si>
    <t>6982</t>
  </si>
  <si>
    <t>7037</t>
  </si>
  <si>
    <t>QUANTITY</t>
  </si>
  <si>
    <t>Prepared By:</t>
  </si>
  <si>
    <t>Date:</t>
  </si>
  <si>
    <t>Cost</t>
  </si>
  <si>
    <t>Subtotal for Percentages</t>
  </si>
  <si>
    <t>Bid Item Subtotal:</t>
  </si>
  <si>
    <t>Mobilization:</t>
  </si>
  <si>
    <t>Subtotal:</t>
  </si>
  <si>
    <t>Sales Tax:</t>
  </si>
  <si>
    <t>Bid Item Total:</t>
  </si>
  <si>
    <t>Construction Total:</t>
  </si>
  <si>
    <t>Contingencies:</t>
  </si>
  <si>
    <t>Construction Engineering:</t>
  </si>
  <si>
    <t>6895</t>
  </si>
  <si>
    <t>TEMPORARY PAVEMENT MARKING-SHORT DURATION</t>
  </si>
  <si>
    <t>6917</t>
  </si>
  <si>
    <t>DIRECTIONAL BORING</t>
  </si>
  <si>
    <t>7054</t>
  </si>
  <si>
    <t>7550</t>
  </si>
  <si>
    <t>CONSTRUCTION GEOTEXTILE FOR UNDERGROUND DRAINAGE</t>
  </si>
  <si>
    <t>1160</t>
  </si>
  <si>
    <t>7715</t>
  </si>
  <si>
    <t>FORCE ACCOUNT POTHOLING UTILITIES</t>
  </si>
  <si>
    <t>SR 526 Corridor Improvements</t>
  </si>
  <si>
    <t>Karen Chi</t>
  </si>
  <si>
    <t>0049</t>
  </si>
  <si>
    <t>REMOVING DRAINAGE STRUCTURE</t>
  </si>
  <si>
    <t>0252</t>
  </si>
  <si>
    <t>REMOVING NOISE BARRIER WALL SHAFT OBSTRUCTIONS</t>
  </si>
  <si>
    <t>0061</t>
  </si>
  <si>
    <t>REMOVING PORTION OF EXISTING BRIDGE - CASINO RD</t>
  </si>
  <si>
    <t>0145</t>
  </si>
  <si>
    <t>0170</t>
  </si>
  <si>
    <t>0182</t>
  </si>
  <si>
    <t>REMOVING CONC. BARRIER</t>
  </si>
  <si>
    <t>REMOVING GUARDRAIL</t>
  </si>
  <si>
    <t>REMOVING GUARDRAIL ANCHOR</t>
  </si>
  <si>
    <t>0215</t>
  </si>
  <si>
    <t>REMOVING MISCELLANEOUS TRAFFIC ITEM</t>
  </si>
  <si>
    <t>0220</t>
  </si>
  <si>
    <t>REMOVING CHAIN LINK FENCE</t>
  </si>
  <si>
    <t>0332</t>
  </si>
  <si>
    <t>PAVEMENT REPAIR EXCAVATION INCL. HAUL</t>
  </si>
  <si>
    <t>DETENTION VAULT #1</t>
  </si>
  <si>
    <t>DETENTION VAULT #2</t>
  </si>
  <si>
    <t>4006</t>
  </si>
  <si>
    <t>STRUCTURE EXCAVATION CLASS A INCL. HAUL</t>
  </si>
  <si>
    <t>FURNISHING CONC. PILING</t>
  </si>
  <si>
    <t>DRIVING CONC. PILE</t>
  </si>
  <si>
    <t>4070</t>
  </si>
  <si>
    <t>4080</t>
  </si>
  <si>
    <t>4149</t>
  </si>
  <si>
    <t>ST. REINF. BAR FOR BRIDGE</t>
  </si>
  <si>
    <t>4322</t>
  </si>
  <si>
    <t>CONC. CLASS 4000 FOR BRIDGE</t>
  </si>
  <si>
    <t>4219</t>
  </si>
  <si>
    <t>DEFICIENT STRENGTH CONC. PRICE ADJUSTMENT</t>
  </si>
  <si>
    <t>4269</t>
  </si>
  <si>
    <t>4300</t>
  </si>
  <si>
    <t>SUPERSTRUCTURE - S-E RAMP</t>
  </si>
  <si>
    <t>REMOVING PORTION OF EXISTING BRIDGE - S-E RAMP</t>
  </si>
  <si>
    <t>SUPERSTRUCTURE - CASINO RD</t>
  </si>
  <si>
    <t>4415</t>
  </si>
  <si>
    <t>TRAFFIC BARRIER</t>
  </si>
  <si>
    <t>4434</t>
  </si>
  <si>
    <t>PLUGGING EXISTING BRIDGE DRAIN</t>
  </si>
  <si>
    <t>4472</t>
  </si>
  <si>
    <t>4473</t>
  </si>
  <si>
    <t>NOISE BARRIER WALL ACCESS DOOR</t>
  </si>
  <si>
    <t>5656</t>
  </si>
  <si>
    <t>BRIDGE APPROACH SLAB</t>
  </si>
  <si>
    <t>5707</t>
  </si>
  <si>
    <t>CRACK SEALING - FA</t>
  </si>
  <si>
    <t>5739</t>
  </si>
  <si>
    <t>HMA FOR PAVEMENT REPAIR CL. 1/2 IN. PG 58H-22</t>
  </si>
  <si>
    <t>6518</t>
  </si>
  <si>
    <t>SMOOTHNESS COMPLIANCE ADJUSTMENT</t>
  </si>
  <si>
    <t>6511</t>
  </si>
  <si>
    <t>HMA SAWCUT AND SEAL</t>
  </si>
  <si>
    <t>6470</t>
  </si>
  <si>
    <t>6373</t>
  </si>
  <si>
    <t>6479</t>
  </si>
  <si>
    <t>STREET CLEANING</t>
  </si>
  <si>
    <t>SILT FENCE</t>
  </si>
  <si>
    <t>WATTLE</t>
  </si>
  <si>
    <t xml:space="preserve">PSIPE </t>
  </si>
  <si>
    <t>6455</t>
  </si>
  <si>
    <t>EROSION CONTROL BLANKET</t>
  </si>
  <si>
    <t>6701</t>
  </si>
  <si>
    <t>CEMENT CONC. TRAFFIC CURB</t>
  </si>
  <si>
    <t>6841</t>
  </si>
  <si>
    <t>PRECAST DUAL FACED SLOPED MOUNTABLE CURB</t>
  </si>
  <si>
    <t>6760</t>
  </si>
  <si>
    <t>6719</t>
  </si>
  <si>
    <t>BEAM GUARDRAIL TYPE 31 NON-FLARED TERMINAL</t>
  </si>
  <si>
    <t>6763</t>
  </si>
  <si>
    <t>SINGLE SLOPE CONCRETE BARRIER</t>
  </si>
  <si>
    <t>7442</t>
  </si>
  <si>
    <t>PERMANENT IMPACT ATTENUATOR</t>
  </si>
  <si>
    <t>6830</t>
  </si>
  <si>
    <t>BARRIER DELINEATOR</t>
  </si>
  <si>
    <t>PROFILED PLASTIC LINE</t>
  </si>
  <si>
    <t>PROFILED PLASTIC WIDE LINE</t>
  </si>
  <si>
    <t>7448</t>
  </si>
  <si>
    <t>6809</t>
  </si>
  <si>
    <t>PLASTIC STOP LINE</t>
  </si>
  <si>
    <t>6859</t>
  </si>
  <si>
    <t>6871</t>
  </si>
  <si>
    <t>PLASTIC TRAFFIC LETTER</t>
  </si>
  <si>
    <t>TRAFFIC SIGNAL SYSTEM #1</t>
  </si>
  <si>
    <t>ITS AND CCTV</t>
  </si>
  <si>
    <t>6976</t>
  </si>
  <si>
    <t>PATROL AND MAINTAIN TRAFFIC CONTROL MEASURES</t>
  </si>
  <si>
    <t>6822</t>
  </si>
  <si>
    <t>PLASTIC CROSSHATCH MARKING</t>
  </si>
  <si>
    <t>6869</t>
  </si>
  <si>
    <t>PEDESTRIAN TRAFFIC CONTROL</t>
  </si>
  <si>
    <t>6912</t>
  </si>
  <si>
    <t>7003</t>
  </si>
  <si>
    <t>TYPE B PROGRESS SCHEDULE</t>
  </si>
  <si>
    <t>CEMENT CONC. CURB RAMP TYPE PARALLEL B</t>
  </si>
  <si>
    <t>DETECTABLE WARNING SURFACE</t>
  </si>
  <si>
    <t>7065</t>
  </si>
  <si>
    <t>CONC. SLOPE PROTECTION</t>
  </si>
  <si>
    <t>7730</t>
  </si>
  <si>
    <t>FUEL COST ADJUSTMENT</t>
  </si>
  <si>
    <t>MISC ITEMS ALLOWANCE</t>
  </si>
  <si>
    <t>UNDERDRAIN PIPE 6 IN. DIAM.</t>
  </si>
  <si>
    <t>6945</t>
  </si>
  <si>
    <t>CONDUIT PIPE 2 IN. DIAM.</t>
  </si>
  <si>
    <t>4161</t>
  </si>
  <si>
    <t>CONC. CLASS 4000 - BOX GIRDER - SUPERSTR.</t>
  </si>
  <si>
    <t>4142</t>
  </si>
  <si>
    <t>EPOXY-COATED ST. REINF. BAR - SUPERSTR.</t>
  </si>
  <si>
    <t>ST. REINF. BAR - SUPERSTR.</t>
  </si>
  <si>
    <t>4145</t>
  </si>
  <si>
    <t>4338</t>
  </si>
  <si>
    <t>EXPANSION JOINT SYSTEM COMPRESSION SEAL - SUPERSTR.</t>
  </si>
  <si>
    <t>4306</t>
  </si>
  <si>
    <t>ELASTOMERIC PAD - SUPERSTR.</t>
  </si>
  <si>
    <t>ELASTOMERIC GIRDER STOP PAD</t>
  </si>
  <si>
    <t>PRESTRESSED CONC. GIRDER - W50G</t>
  </si>
  <si>
    <t>4380</t>
  </si>
  <si>
    <t>NOISE BARRIER WALL TYPE 11</t>
  </si>
  <si>
    <t>COMMERCIAL HMA</t>
  </si>
  <si>
    <t>5875</t>
  </si>
  <si>
    <t>6707</t>
  </si>
  <si>
    <t>CEMENT CONC. PEDESTRIAN CURB</t>
  </si>
  <si>
    <t>BEAM GUARDRAIL TRANSITION SECTION TYPE 21</t>
  </si>
  <si>
    <t>BEAM GUARDRAIL TRANSITION SECTION TYPE 23</t>
  </si>
  <si>
    <t>based on proportions on other projects for now</t>
  </si>
  <si>
    <t>2% for now</t>
  </si>
  <si>
    <t>NUMBER</t>
  </si>
  <si>
    <t>REMOVING GUIDEPOSTS</t>
  </si>
  <si>
    <t>REMOVING BARRIER DELINEATORS</t>
  </si>
  <si>
    <t>REMOVING CURB</t>
  </si>
  <si>
    <t>BEAM GUARDRAIL TRANSITION SECTION TYPE 24</t>
  </si>
  <si>
    <t>SEE OTHER TAB</t>
  </si>
  <si>
    <t>REMOVING TRAFFIC ISLAND</t>
  </si>
  <si>
    <t>DRAINAGE AND STORM SYSTEM</t>
  </si>
  <si>
    <t>will need something like this, placeholder</t>
  </si>
  <si>
    <t>should cover multiple ponds, vaults, and conveyance</t>
  </si>
  <si>
    <t>LANDSCAPING</t>
  </si>
  <si>
    <t>TRAFFIC CONTROL</t>
  </si>
  <si>
    <t>REMOVING RPM</t>
  </si>
  <si>
    <t>STRUCTURAL WALLS</t>
  </si>
  <si>
    <t>CONC. CLASS 4000D FOR BRIDGE</t>
  </si>
  <si>
    <t>WSDOT Landscape item?</t>
  </si>
  <si>
    <t>WSDOT Traffic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</si>
</sst>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color rgb="FF000000"/>
      <name val="Tahoma"/>
      <family val="2"/>
    </font>
    <font>
      <sz val="10"/>
      <name val="Tahoma"/>
      <family val="2"/>
    </font>
    <font>
      <b/>
      <sz val="10"/>
      <color rgb="FF000000"/>
      <name val="Tahoma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/>
  </cellStyleXfs>
  <cellXfs count="55">
    <xf numFmtId="0" fontId="0" fillId="0" borderId="0" xfId="0"/>
    <xf numFmtId="1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3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/>
    </xf>
    <xf numFmtId="49" fontId="0" fillId="0" borderId="0" xfId="0" applyNumberFormat="1"/>
    <xf numFmtId="44" fontId="0" fillId="0" borderId="0" xfId="0" applyNumberFormat="1"/>
    <xf numFmtId="2" fontId="0" fillId="0" borderId="0" xfId="0" applyNumberFormat="1" applyAlignment="1">
      <alignment horizontal="center"/>
    </xf>
    <xf numFmtId="9" fontId="3" fillId="0" borderId="0" xfId="2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44" fontId="6" fillId="0" borderId="0" xfId="0" applyNumberFormat="1" applyFont="1"/>
    <xf numFmtId="49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14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4" fontId="2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44" fontId="3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2" fontId="0" fillId="3" borderId="2" xfId="0" applyNumberFormat="1" applyFill="1" applyBorder="1" applyAlignment="1">
      <alignment horizontal="center"/>
    </xf>
    <xf numFmtId="44" fontId="0" fillId="3" borderId="2" xfId="0" applyNumberFormat="1" applyFill="1" applyBorder="1"/>
    <xf numFmtId="1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44" fontId="0" fillId="0" borderId="0" xfId="0" applyNumberFormat="1" applyFill="1" applyBorder="1"/>
    <xf numFmtId="44" fontId="0" fillId="0" borderId="1" xfId="0" applyNumberFormat="1" applyBorder="1"/>
    <xf numFmtId="1" fontId="0" fillId="3" borderId="2" xfId="2" applyNumberFormat="1" applyFont="1" applyFill="1" applyBorder="1" applyAlignment="1">
      <alignment horizontal="center"/>
    </xf>
    <xf numFmtId="1" fontId="0" fillId="3" borderId="2" xfId="0" applyNumberFormat="1" applyFill="1" applyBorder="1" applyAlignment="1">
      <alignment horizontal="center"/>
    </xf>
    <xf numFmtId="9" fontId="4" fillId="0" borderId="2" xfId="0" applyNumberFormat="1" applyFont="1" applyBorder="1" applyAlignment="1">
      <alignment horizontal="center" vertical="center"/>
    </xf>
    <xf numFmtId="9" fontId="3" fillId="0" borderId="2" xfId="1" applyNumberFormat="1" applyFont="1" applyFill="1" applyBorder="1" applyAlignment="1">
      <alignment horizontal="center" vertical="center"/>
    </xf>
    <xf numFmtId="0" fontId="0" fillId="0" borderId="0" xfId="0" quotePrefix="1"/>
    <xf numFmtId="0" fontId="0" fillId="0" borderId="2" xfId="0" applyBorder="1"/>
    <xf numFmtId="2" fontId="0" fillId="4" borderId="2" xfId="0" applyNumberFormat="1" applyFill="1" applyBorder="1" applyAlignment="1">
      <alignment horizontal="center"/>
    </xf>
    <xf numFmtId="2" fontId="0" fillId="5" borderId="2" xfId="0" applyNumberFormat="1" applyFill="1" applyBorder="1" applyAlignment="1">
      <alignment horizontal="center"/>
    </xf>
    <xf numFmtId="9" fontId="3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0" xfId="2" applyNumberFormat="1" applyFont="1" applyFill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1" fontId="5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5" borderId="0" xfId="0" applyFill="1"/>
  </cellXfs>
  <cellStyles count="5">
    <cellStyle name="Currency" xfId="1" builtinId="4"/>
    <cellStyle name="Normal" xfId="0" builtinId="0"/>
    <cellStyle name="Normal 2" xfId="4" xr:uid="{00000000-0005-0000-0000-000002000000}"/>
    <cellStyle name="Normal 6" xfId="3" xr:uid="{00000000-0005-0000-0000-000003000000}"/>
    <cellStyle name="Percent" xfId="2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6"/>
  <sheetViews>
    <sheetView tabSelected="1" workbookViewId="0">
      <selection activeCell="B5" sqref="B5"/>
    </sheetView>
  </sheetViews>
  <sheetFormatPr defaultRowHeight="15" customHeight="1" x14ac:dyDescent="0.25"/>
  <cols>
    <col min="1" max="1" width="6.7109375" customWidth="1"/>
    <col min="2" max="2" width="9.140625" style="11"/>
    <col min="3" max="3" width="57.42578125" style="8" bestFit="1" customWidth="1"/>
    <col min="5" max="5" width="12.5703125" bestFit="1" customWidth="1"/>
    <col min="6" max="6" width="11.7109375" style="13" bestFit="1" customWidth="1"/>
    <col min="7" max="7" width="15.28515625" bestFit="1" customWidth="1"/>
    <col min="8" max="8" width="49.5703125" customWidth="1"/>
  </cols>
  <sheetData>
    <row r="1" spans="1:7" ht="23.25" x14ac:dyDescent="0.35">
      <c r="A1" s="51" t="s">
        <v>147</v>
      </c>
      <c r="B1" s="51"/>
      <c r="C1" s="51"/>
      <c r="D1" s="51"/>
      <c r="E1" s="51"/>
      <c r="F1" s="51"/>
      <c r="G1" s="51"/>
    </row>
    <row r="2" spans="1:7" ht="15" customHeight="1" x14ac:dyDescent="0.25">
      <c r="B2" s="17"/>
      <c r="C2" s="9"/>
      <c r="D2" s="9"/>
      <c r="E2" s="9"/>
      <c r="F2"/>
    </row>
    <row r="3" spans="1:7" ht="15" customHeight="1" x14ac:dyDescent="0.25">
      <c r="B3" s="17"/>
      <c r="C3" s="18" t="s">
        <v>125</v>
      </c>
      <c r="D3" s="9"/>
      <c r="E3" s="18" t="s">
        <v>126</v>
      </c>
      <c r="F3"/>
    </row>
    <row r="4" spans="1:7" x14ac:dyDescent="0.25">
      <c r="C4" s="9" t="s">
        <v>148</v>
      </c>
      <c r="E4" s="19">
        <v>44552</v>
      </c>
      <c r="F4"/>
    </row>
    <row r="5" spans="1:7" x14ac:dyDescent="0.25">
      <c r="F5"/>
    </row>
    <row r="6" spans="1:7" s="9" customFormat="1" ht="25.5" x14ac:dyDescent="0.25">
      <c r="A6" s="20" t="s">
        <v>0</v>
      </c>
      <c r="B6" s="21" t="s">
        <v>108</v>
      </c>
      <c r="C6" s="22" t="s">
        <v>1</v>
      </c>
      <c r="D6" s="20" t="s">
        <v>2</v>
      </c>
      <c r="E6" s="23" t="s">
        <v>3</v>
      </c>
      <c r="F6" s="24" t="s">
        <v>124</v>
      </c>
      <c r="G6" s="24" t="s">
        <v>127</v>
      </c>
    </row>
    <row r="7" spans="1:7" ht="15" customHeight="1" x14ac:dyDescent="0.25">
      <c r="A7" s="53" t="s">
        <v>88</v>
      </c>
      <c r="B7" s="53"/>
      <c r="C7" s="53"/>
      <c r="D7" s="53"/>
      <c r="E7" s="53"/>
      <c r="F7" s="53"/>
      <c r="G7" s="53"/>
    </row>
    <row r="8" spans="1:7" ht="15" customHeight="1" x14ac:dyDescent="0.25">
      <c r="A8" s="25">
        <v>1</v>
      </c>
      <c r="B8" s="26" t="s">
        <v>109</v>
      </c>
      <c r="C8" s="27" t="s">
        <v>5</v>
      </c>
      <c r="D8" s="28" t="s">
        <v>6</v>
      </c>
      <c r="E8" s="29">
        <v>15000</v>
      </c>
      <c r="F8" s="31">
        <v>8.6103000000000005</v>
      </c>
      <c r="G8" s="32">
        <f>E8*F8</f>
        <v>129154.50000000001</v>
      </c>
    </row>
    <row r="9" spans="1:7" ht="15" hidden="1" customHeight="1" x14ac:dyDescent="0.25">
      <c r="A9" s="25">
        <f>MAX(A8:A$8)+1</f>
        <v>2</v>
      </c>
      <c r="B9" s="26" t="s">
        <v>149</v>
      </c>
      <c r="C9" s="27" t="s">
        <v>150</v>
      </c>
      <c r="D9" s="28" t="s">
        <v>10</v>
      </c>
      <c r="E9" s="29">
        <v>700</v>
      </c>
      <c r="F9" s="31"/>
      <c r="G9" s="32">
        <f t="shared" ref="G9:G18" si="0">E9*F9</f>
        <v>0</v>
      </c>
    </row>
    <row r="10" spans="1:7" ht="15" customHeight="1" x14ac:dyDescent="0.25">
      <c r="A10" s="25">
        <f>MAX(A$8:A9)+1</f>
        <v>3</v>
      </c>
      <c r="B10" s="26" t="s">
        <v>110</v>
      </c>
      <c r="C10" s="27" t="s">
        <v>7</v>
      </c>
      <c r="D10" s="28" t="s">
        <v>4</v>
      </c>
      <c r="E10" s="29">
        <v>1</v>
      </c>
      <c r="F10" s="31">
        <v>10000</v>
      </c>
      <c r="G10" s="32">
        <f t="shared" si="0"/>
        <v>10000</v>
      </c>
    </row>
    <row r="11" spans="1:7" ht="15" customHeight="1" x14ac:dyDescent="0.25">
      <c r="A11" s="25">
        <f>MAX(A$8:A10)+1</f>
        <v>4</v>
      </c>
      <c r="B11" s="26" t="s">
        <v>151</v>
      </c>
      <c r="C11" s="27" t="s">
        <v>152</v>
      </c>
      <c r="D11" s="28" t="s">
        <v>17</v>
      </c>
      <c r="E11" s="29">
        <v>1</v>
      </c>
      <c r="F11" s="31">
        <v>40000</v>
      </c>
      <c r="G11" s="32">
        <f t="shared" si="0"/>
        <v>40000</v>
      </c>
    </row>
    <row r="12" spans="1:7" ht="15" customHeight="1" x14ac:dyDescent="0.25">
      <c r="A12" s="25">
        <f>MAX(A$8:A11)+1</f>
        <v>5</v>
      </c>
      <c r="B12" s="26" t="s">
        <v>153</v>
      </c>
      <c r="C12" s="27" t="s">
        <v>184</v>
      </c>
      <c r="D12" s="28" t="s">
        <v>4</v>
      </c>
      <c r="E12" s="29">
        <v>1</v>
      </c>
      <c r="F12" s="31">
        <v>115600</v>
      </c>
      <c r="G12" s="32">
        <f t="shared" si="0"/>
        <v>115600</v>
      </c>
    </row>
    <row r="13" spans="1:7" ht="15" customHeight="1" x14ac:dyDescent="0.25">
      <c r="A13" s="25">
        <f>MAX(A$8:A12)+1</f>
        <v>6</v>
      </c>
      <c r="B13" s="26" t="s">
        <v>153</v>
      </c>
      <c r="C13" s="27" t="s">
        <v>154</v>
      </c>
      <c r="D13" s="28" t="s">
        <v>4</v>
      </c>
      <c r="E13" s="29">
        <v>1</v>
      </c>
      <c r="F13" s="31">
        <v>128000</v>
      </c>
      <c r="G13" s="32">
        <f t="shared" si="0"/>
        <v>128000</v>
      </c>
    </row>
    <row r="14" spans="1:7" ht="15" customHeight="1" x14ac:dyDescent="0.25">
      <c r="A14" s="25">
        <f>MAX(A$8:A13)+1</f>
        <v>7</v>
      </c>
      <c r="B14" s="26" t="s">
        <v>155</v>
      </c>
      <c r="C14" s="27" t="s">
        <v>158</v>
      </c>
      <c r="D14" s="28" t="s">
        <v>9</v>
      </c>
      <c r="E14" s="29">
        <v>12</v>
      </c>
      <c r="F14" s="31">
        <v>3006</v>
      </c>
      <c r="G14" s="32">
        <f t="shared" si="0"/>
        <v>36072</v>
      </c>
    </row>
    <row r="15" spans="1:7" ht="15" customHeight="1" x14ac:dyDescent="0.25">
      <c r="A15" s="25">
        <f>MAX(A$8:A14)+1</f>
        <v>8</v>
      </c>
      <c r="B15" s="26" t="s">
        <v>156</v>
      </c>
      <c r="C15" s="27" t="s">
        <v>159</v>
      </c>
      <c r="D15" s="28" t="s">
        <v>9</v>
      </c>
      <c r="E15" s="29">
        <v>8</v>
      </c>
      <c r="F15" s="31">
        <v>4801</v>
      </c>
      <c r="G15" s="32">
        <f t="shared" si="0"/>
        <v>38408</v>
      </c>
    </row>
    <row r="16" spans="1:7" ht="15" customHeight="1" x14ac:dyDescent="0.25">
      <c r="A16" s="25">
        <f>MAX(A$8:A15)+1</f>
        <v>9</v>
      </c>
      <c r="B16" s="26" t="s">
        <v>157</v>
      </c>
      <c r="C16" s="27" t="s">
        <v>160</v>
      </c>
      <c r="D16" s="28" t="s">
        <v>10</v>
      </c>
      <c r="E16" s="29">
        <v>250</v>
      </c>
      <c r="F16" s="31">
        <v>3</v>
      </c>
      <c r="G16" s="32">
        <f t="shared" si="0"/>
        <v>750</v>
      </c>
    </row>
    <row r="17" spans="1:8" ht="15" customHeight="1" x14ac:dyDescent="0.25">
      <c r="A17" s="25">
        <f>MAX(A$8:A16)+1</f>
        <v>10</v>
      </c>
      <c r="B17" s="26" t="s">
        <v>161</v>
      </c>
      <c r="C17" s="27" t="s">
        <v>162</v>
      </c>
      <c r="D17" s="28" t="s">
        <v>4</v>
      </c>
      <c r="E17" s="29">
        <v>1</v>
      </c>
      <c r="F17" s="31">
        <v>45000</v>
      </c>
      <c r="G17" s="32">
        <f t="shared" si="0"/>
        <v>45000</v>
      </c>
      <c r="H17" t="s">
        <v>281</v>
      </c>
    </row>
    <row r="18" spans="1:8" ht="15" customHeight="1" x14ac:dyDescent="0.25">
      <c r="A18" s="25">
        <f>MAX(A$8:A17)+1</f>
        <v>11</v>
      </c>
      <c r="B18" s="26" t="s">
        <v>163</v>
      </c>
      <c r="C18" s="27" t="s">
        <v>164</v>
      </c>
      <c r="D18" s="28" t="s">
        <v>9</v>
      </c>
      <c r="E18" s="29">
        <v>10</v>
      </c>
      <c r="F18" s="31">
        <v>3457</v>
      </c>
      <c r="G18" s="32">
        <f t="shared" si="0"/>
        <v>34570</v>
      </c>
    </row>
    <row r="19" spans="1:8" ht="15" customHeight="1" x14ac:dyDescent="0.25">
      <c r="A19" s="52" t="s">
        <v>89</v>
      </c>
      <c r="B19" s="52"/>
      <c r="C19" s="52"/>
      <c r="D19" s="52"/>
      <c r="E19" s="52"/>
      <c r="F19" s="52"/>
      <c r="G19" s="52"/>
    </row>
    <row r="20" spans="1:8" ht="15" customHeight="1" x14ac:dyDescent="0.25">
      <c r="A20" s="25">
        <f>MAX(A$8:A19)+1</f>
        <v>12</v>
      </c>
      <c r="B20" s="26" t="s">
        <v>111</v>
      </c>
      <c r="C20" s="27" t="s">
        <v>11</v>
      </c>
      <c r="D20" s="28" t="s">
        <v>12</v>
      </c>
      <c r="E20" s="29">
        <v>40</v>
      </c>
      <c r="F20" s="31">
        <v>2000</v>
      </c>
      <c r="G20" s="32">
        <f t="shared" ref="G20:G79" si="1">E20*F20</f>
        <v>80000</v>
      </c>
    </row>
    <row r="21" spans="1:8" ht="15" customHeight="1" x14ac:dyDescent="0.25">
      <c r="A21" s="25">
        <f>MAX(A$8:A20)+1</f>
        <v>13</v>
      </c>
      <c r="B21" s="26" t="s">
        <v>165</v>
      </c>
      <c r="C21" s="27" t="s">
        <v>166</v>
      </c>
      <c r="D21" s="28" t="s">
        <v>8</v>
      </c>
      <c r="E21" s="29">
        <v>50</v>
      </c>
      <c r="F21" s="31">
        <v>400</v>
      </c>
      <c r="G21" s="32">
        <f t="shared" si="1"/>
        <v>20000</v>
      </c>
      <c r="H21" t="s">
        <v>274</v>
      </c>
    </row>
    <row r="22" spans="1:8" ht="15" customHeight="1" x14ac:dyDescent="0.25">
      <c r="A22" s="25">
        <f>MAX(A$8:A21)+1</f>
        <v>14</v>
      </c>
      <c r="B22" s="26" t="s">
        <v>112</v>
      </c>
      <c r="C22" s="27" t="s">
        <v>14</v>
      </c>
      <c r="D22" s="28" t="s">
        <v>13</v>
      </c>
      <c r="E22" s="29">
        <v>30</v>
      </c>
      <c r="F22" s="31">
        <v>6234</v>
      </c>
      <c r="G22" s="32">
        <f t="shared" si="1"/>
        <v>187020</v>
      </c>
    </row>
    <row r="23" spans="1:8" ht="15" customHeight="1" x14ac:dyDescent="0.25">
      <c r="A23" s="25">
        <f>MAX(A$8:A22)+1</f>
        <v>15</v>
      </c>
      <c r="B23" s="26" t="s">
        <v>113</v>
      </c>
      <c r="C23" s="27" t="s">
        <v>15</v>
      </c>
      <c r="D23" s="28" t="s">
        <v>12</v>
      </c>
      <c r="E23" s="29">
        <v>9</v>
      </c>
      <c r="F23" s="31">
        <v>1820</v>
      </c>
      <c r="G23" s="32">
        <f t="shared" si="1"/>
        <v>16380</v>
      </c>
    </row>
    <row r="24" spans="1:8" ht="15" hidden="1" customHeight="1" x14ac:dyDescent="0.25">
      <c r="A24" s="52" t="s">
        <v>90</v>
      </c>
      <c r="B24" s="52"/>
      <c r="C24" s="52"/>
      <c r="D24" s="52"/>
      <c r="E24" s="52"/>
      <c r="F24" s="52"/>
      <c r="G24" s="52"/>
    </row>
    <row r="25" spans="1:8" ht="15" hidden="1" customHeight="1" x14ac:dyDescent="0.25">
      <c r="A25" s="25">
        <f>MAX(A$8:A24)+1</f>
        <v>16</v>
      </c>
      <c r="B25" s="26">
        <v>1030</v>
      </c>
      <c r="C25" s="27" t="s">
        <v>16</v>
      </c>
      <c r="D25" s="28" t="s">
        <v>12</v>
      </c>
      <c r="E25" s="29">
        <v>50</v>
      </c>
      <c r="F25" s="31"/>
      <c r="G25" s="32">
        <f t="shared" si="1"/>
        <v>0</v>
      </c>
    </row>
    <row r="26" spans="1:8" ht="15" hidden="1" customHeight="1" x14ac:dyDescent="0.25">
      <c r="A26" s="25">
        <f>MAX(A$8:A25)+1</f>
        <v>17</v>
      </c>
      <c r="B26" s="26">
        <v>1086</v>
      </c>
      <c r="C26" s="27" t="s">
        <v>18</v>
      </c>
      <c r="D26" s="28" t="s">
        <v>13</v>
      </c>
      <c r="E26" s="29">
        <v>50</v>
      </c>
      <c r="F26" s="31"/>
      <c r="G26" s="32">
        <f t="shared" si="1"/>
        <v>0</v>
      </c>
    </row>
    <row r="27" spans="1:8" ht="15" hidden="1" customHeight="1" x14ac:dyDescent="0.25">
      <c r="A27" s="25">
        <f>MAX(A$8:A26)+1</f>
        <v>18</v>
      </c>
      <c r="B27" s="26" t="s">
        <v>144</v>
      </c>
      <c r="C27" s="27" t="s">
        <v>251</v>
      </c>
      <c r="D27" s="28" t="s">
        <v>9</v>
      </c>
      <c r="E27" s="29">
        <v>20</v>
      </c>
      <c r="F27" s="31"/>
      <c r="G27" s="32">
        <f t="shared" si="1"/>
        <v>0</v>
      </c>
    </row>
    <row r="28" spans="1:8" ht="15" hidden="1" customHeight="1" x14ac:dyDescent="0.25">
      <c r="A28" s="25">
        <f>MAX(A$8:A27)+1</f>
        <v>19</v>
      </c>
      <c r="B28" s="26"/>
      <c r="C28" s="27" t="s">
        <v>87</v>
      </c>
      <c r="D28" s="28" t="s">
        <v>12</v>
      </c>
      <c r="E28" s="29">
        <v>75</v>
      </c>
      <c r="F28" s="31"/>
      <c r="G28" s="32">
        <f t="shared" si="1"/>
        <v>0</v>
      </c>
    </row>
    <row r="29" spans="1:8" ht="15" customHeight="1" x14ac:dyDescent="0.25">
      <c r="A29" s="52" t="s">
        <v>91</v>
      </c>
      <c r="B29" s="52"/>
      <c r="C29" s="52"/>
      <c r="D29" s="52"/>
      <c r="E29" s="52"/>
      <c r="F29" s="52"/>
      <c r="G29" s="52"/>
    </row>
    <row r="30" spans="1:8" ht="15" hidden="1" customHeight="1" x14ac:dyDescent="0.25">
      <c r="A30" s="25">
        <f>MAX(A$8:A29)+1</f>
        <v>20</v>
      </c>
      <c r="B30" s="26">
        <v>3090</v>
      </c>
      <c r="C30" s="27" t="s">
        <v>92</v>
      </c>
      <c r="D30" s="28" t="s">
        <v>10</v>
      </c>
      <c r="E30" s="29">
        <v>7500</v>
      </c>
      <c r="F30" s="31"/>
      <c r="G30" s="32">
        <f t="shared" si="1"/>
        <v>0</v>
      </c>
    </row>
    <row r="31" spans="1:8" ht="15" hidden="1" customHeight="1" x14ac:dyDescent="0.25">
      <c r="A31" s="25">
        <f>MAX(A$8:A30)+1</f>
        <v>21</v>
      </c>
      <c r="B31" s="26">
        <v>3091</v>
      </c>
      <c r="C31" s="27" t="s">
        <v>19</v>
      </c>
      <c r="D31" s="28" t="s">
        <v>10</v>
      </c>
      <c r="E31" s="29">
        <v>1600</v>
      </c>
      <c r="F31" s="31"/>
      <c r="G31" s="32">
        <f t="shared" si="1"/>
        <v>0</v>
      </c>
    </row>
    <row r="32" spans="1:8" ht="15" hidden="1" customHeight="1" x14ac:dyDescent="0.25">
      <c r="A32" s="25">
        <f>MAX(A$8:A31)+1</f>
        <v>22</v>
      </c>
      <c r="B32" s="26">
        <v>3105</v>
      </c>
      <c r="C32" s="27" t="s">
        <v>20</v>
      </c>
      <c r="D32" s="28" t="s">
        <v>10</v>
      </c>
      <c r="E32" s="29">
        <v>4000</v>
      </c>
      <c r="F32" s="31"/>
      <c r="G32" s="32">
        <f t="shared" si="1"/>
        <v>0</v>
      </c>
    </row>
    <row r="33" spans="1:8" ht="15" hidden="1" customHeight="1" x14ac:dyDescent="0.25">
      <c r="A33" s="25">
        <f>MAX(A$8:A32)+1</f>
        <v>23</v>
      </c>
      <c r="B33" s="26">
        <v>3151</v>
      </c>
      <c r="C33" s="27" t="s">
        <v>21</v>
      </c>
      <c r="D33" s="28" t="s">
        <v>9</v>
      </c>
      <c r="E33" s="29">
        <v>4.5</v>
      </c>
      <c r="F33" s="31"/>
      <c r="G33" s="32">
        <f t="shared" si="1"/>
        <v>0</v>
      </c>
    </row>
    <row r="34" spans="1:8" ht="15" hidden="1" customHeight="1" x14ac:dyDescent="0.25">
      <c r="A34" s="25">
        <f>MAX(A$8:A33)+1</f>
        <v>24</v>
      </c>
      <c r="B34" s="26">
        <v>3541</v>
      </c>
      <c r="C34" s="27" t="s">
        <v>22</v>
      </c>
      <c r="D34" s="28" t="s">
        <v>9</v>
      </c>
      <c r="E34" s="29">
        <v>45</v>
      </c>
      <c r="F34" s="31"/>
      <c r="G34" s="32">
        <f t="shared" si="1"/>
        <v>0</v>
      </c>
    </row>
    <row r="35" spans="1:8" ht="15" hidden="1" customHeight="1" x14ac:dyDescent="0.25">
      <c r="A35" s="25">
        <f>MAX(A$8:A34)+1</f>
        <v>25</v>
      </c>
      <c r="B35" s="26">
        <v>3542</v>
      </c>
      <c r="C35" s="27" t="s">
        <v>23</v>
      </c>
      <c r="D35" s="28" t="s">
        <v>9</v>
      </c>
      <c r="E35" s="29">
        <v>100</v>
      </c>
      <c r="F35" s="31"/>
      <c r="G35" s="32">
        <f t="shared" si="1"/>
        <v>0</v>
      </c>
    </row>
    <row r="36" spans="1:8" ht="15" customHeight="1" x14ac:dyDescent="0.25">
      <c r="A36" s="25"/>
      <c r="B36" s="26"/>
      <c r="C36" s="27" t="s">
        <v>283</v>
      </c>
      <c r="D36" s="28" t="s">
        <v>4</v>
      </c>
      <c r="E36" s="29">
        <v>1</v>
      </c>
      <c r="F36" s="31">
        <v>2000000</v>
      </c>
      <c r="G36" s="32">
        <f t="shared" si="1"/>
        <v>2000000</v>
      </c>
      <c r="H36" s="44" t="s">
        <v>285</v>
      </c>
    </row>
    <row r="37" spans="1:8" ht="15" hidden="1" customHeight="1" x14ac:dyDescent="0.25">
      <c r="A37" s="25">
        <f>MAX(A$8:A35)+1</f>
        <v>26</v>
      </c>
      <c r="B37" s="26"/>
      <c r="C37" s="27" t="s">
        <v>167</v>
      </c>
      <c r="D37" s="28" t="s">
        <v>4</v>
      </c>
      <c r="E37" s="29">
        <v>1</v>
      </c>
      <c r="F37" s="31"/>
      <c r="G37" s="32">
        <f t="shared" si="1"/>
        <v>0</v>
      </c>
    </row>
    <row r="38" spans="1:8" ht="15" hidden="1" customHeight="1" x14ac:dyDescent="0.25">
      <c r="A38" s="25">
        <f>MAX(A$8:A37)+1</f>
        <v>27</v>
      </c>
      <c r="B38" s="26"/>
      <c r="C38" s="27" t="s">
        <v>168</v>
      </c>
      <c r="D38" s="28" t="s">
        <v>4</v>
      </c>
      <c r="E38" s="29">
        <v>1</v>
      </c>
      <c r="F38" s="31"/>
      <c r="G38" s="32">
        <f t="shared" si="1"/>
        <v>0</v>
      </c>
    </row>
    <row r="39" spans="1:8" ht="15" customHeight="1" x14ac:dyDescent="0.25">
      <c r="A39" s="52" t="s">
        <v>93</v>
      </c>
      <c r="B39" s="52"/>
      <c r="C39" s="52"/>
      <c r="D39" s="52"/>
      <c r="E39" s="52"/>
      <c r="F39" s="52"/>
      <c r="G39" s="52"/>
    </row>
    <row r="40" spans="1:8" ht="15" customHeight="1" x14ac:dyDescent="0.25">
      <c r="A40" s="25">
        <f>MAX(A$8:A39)+1</f>
        <v>28</v>
      </c>
      <c r="B40" s="26" t="s">
        <v>169</v>
      </c>
      <c r="C40" s="27" t="s">
        <v>170</v>
      </c>
      <c r="D40" s="28" t="s">
        <v>12</v>
      </c>
      <c r="E40" s="29">
        <v>55</v>
      </c>
      <c r="F40" s="31">
        <f>416+231</f>
        <v>647</v>
      </c>
      <c r="G40" s="32">
        <f>E40*F40</f>
        <v>35585</v>
      </c>
    </row>
    <row r="41" spans="1:8" ht="15" customHeight="1" x14ac:dyDescent="0.25">
      <c r="A41" s="25">
        <f>MAX(A$8:A40)+1</f>
        <v>29</v>
      </c>
      <c r="B41" s="26">
        <v>4013</v>
      </c>
      <c r="C41" s="27" t="s">
        <v>24</v>
      </c>
      <c r="D41" s="28" t="s">
        <v>4</v>
      </c>
      <c r="E41" s="29">
        <v>1</v>
      </c>
      <c r="F41" s="31">
        <v>42500</v>
      </c>
      <c r="G41" s="32">
        <f t="shared" ref="G41:G65" si="2">E41*F41</f>
        <v>42500</v>
      </c>
    </row>
    <row r="42" spans="1:8" ht="15" hidden="1" customHeight="1" x14ac:dyDescent="0.25">
      <c r="A42" s="25">
        <f>MAX(A$8:A41)+1</f>
        <v>30</v>
      </c>
      <c r="B42" s="26">
        <v>4025</v>
      </c>
      <c r="C42" s="27" t="s">
        <v>25</v>
      </c>
      <c r="D42" s="28" t="s">
        <v>12</v>
      </c>
      <c r="E42" s="29">
        <v>45</v>
      </c>
      <c r="F42" s="31"/>
      <c r="G42" s="32">
        <f t="shared" si="2"/>
        <v>0</v>
      </c>
    </row>
    <row r="43" spans="1:8" ht="15" customHeight="1" x14ac:dyDescent="0.25">
      <c r="A43" s="25">
        <f>MAX(A$8:A42)+1</f>
        <v>31</v>
      </c>
      <c r="B43" s="26" t="s">
        <v>173</v>
      </c>
      <c r="C43" s="27" t="s">
        <v>171</v>
      </c>
      <c r="D43" s="28" t="s">
        <v>9</v>
      </c>
      <c r="E43" s="29">
        <v>75</v>
      </c>
      <c r="F43" s="31">
        <v>1000</v>
      </c>
      <c r="G43" s="32">
        <f t="shared" si="2"/>
        <v>75000</v>
      </c>
    </row>
    <row r="44" spans="1:8" ht="15" customHeight="1" x14ac:dyDescent="0.25">
      <c r="A44" s="25">
        <f>MAX(A$8:A43)+1</f>
        <v>32</v>
      </c>
      <c r="B44" s="26" t="s">
        <v>174</v>
      </c>
      <c r="C44" s="27" t="s">
        <v>172</v>
      </c>
      <c r="D44" s="28" t="s">
        <v>10</v>
      </c>
      <c r="E44" s="29">
        <v>3750</v>
      </c>
      <c r="F44" s="31">
        <v>20</v>
      </c>
      <c r="G44" s="32">
        <f t="shared" si="2"/>
        <v>75000</v>
      </c>
    </row>
    <row r="45" spans="1:8" ht="15" customHeight="1" x14ac:dyDescent="0.25">
      <c r="A45" s="25">
        <f>MAX(A$8:A44)+1</f>
        <v>33</v>
      </c>
      <c r="B45" s="26" t="s">
        <v>256</v>
      </c>
      <c r="C45" s="27" t="s">
        <v>257</v>
      </c>
      <c r="D45" s="28" t="s">
        <v>27</v>
      </c>
      <c r="E45" s="29">
        <v>2.5</v>
      </c>
      <c r="F45" s="31">
        <f>39400+31000</f>
        <v>70400</v>
      </c>
      <c r="G45" s="32">
        <f t="shared" si="2"/>
        <v>176000</v>
      </c>
    </row>
    <row r="46" spans="1:8" ht="15" customHeight="1" x14ac:dyDescent="0.25">
      <c r="A46" s="25">
        <f>MAX(A$8:A45)+1</f>
        <v>34</v>
      </c>
      <c r="B46" s="26" t="s">
        <v>175</v>
      </c>
      <c r="C46" s="27" t="s">
        <v>176</v>
      </c>
      <c r="D46" s="28" t="s">
        <v>27</v>
      </c>
      <c r="E46" s="29">
        <v>1.75</v>
      </c>
      <c r="F46" s="31">
        <f>20900+44110</f>
        <v>65010</v>
      </c>
      <c r="G46" s="32">
        <f t="shared" si="2"/>
        <v>113767.5</v>
      </c>
    </row>
    <row r="47" spans="1:8" ht="15" customHeight="1" x14ac:dyDescent="0.25">
      <c r="A47" s="25">
        <f>MAX(A$8:A46)+1</f>
        <v>35</v>
      </c>
      <c r="B47" s="26" t="s">
        <v>259</v>
      </c>
      <c r="C47" s="27" t="s">
        <v>258</v>
      </c>
      <c r="D47" s="28" t="s">
        <v>27</v>
      </c>
      <c r="E47" s="29">
        <v>1.75</v>
      </c>
      <c r="F47" s="31">
        <v>41824</v>
      </c>
      <c r="G47" s="32">
        <f t="shared" si="2"/>
        <v>73192</v>
      </c>
    </row>
    <row r="48" spans="1:8" ht="15" hidden="1" customHeight="1" x14ac:dyDescent="0.25">
      <c r="A48" s="25">
        <f>MAX(A$8:A47)+1</f>
        <v>36</v>
      </c>
      <c r="B48" s="26">
        <v>4150</v>
      </c>
      <c r="C48" s="27" t="s">
        <v>26</v>
      </c>
      <c r="D48" s="28" t="s">
        <v>27</v>
      </c>
      <c r="E48" s="29">
        <v>2</v>
      </c>
      <c r="F48" s="31"/>
      <c r="G48" s="32">
        <f t="shared" si="2"/>
        <v>0</v>
      </c>
    </row>
    <row r="49" spans="1:7" ht="15" customHeight="1" x14ac:dyDescent="0.25">
      <c r="A49" s="25">
        <f>MAX(A$8:A48)+1</f>
        <v>37</v>
      </c>
      <c r="B49" s="26" t="s">
        <v>177</v>
      </c>
      <c r="C49" s="27" t="s">
        <v>178</v>
      </c>
      <c r="D49" s="28" t="s">
        <v>12</v>
      </c>
      <c r="E49" s="29">
        <v>825</v>
      </c>
      <c r="F49" s="31">
        <f>116+239</f>
        <v>355</v>
      </c>
      <c r="G49" s="32">
        <f t="shared" si="2"/>
        <v>292875</v>
      </c>
    </row>
    <row r="50" spans="1:7" ht="15" hidden="1" customHeight="1" x14ac:dyDescent="0.25">
      <c r="A50" s="25">
        <f>MAX(A$8:A49)+1</f>
        <v>38</v>
      </c>
      <c r="B50" s="26">
        <v>4139</v>
      </c>
      <c r="C50" s="27" t="s">
        <v>28</v>
      </c>
      <c r="D50" s="28" t="s">
        <v>12</v>
      </c>
      <c r="E50" s="29">
        <v>1200</v>
      </c>
      <c r="F50" s="31"/>
      <c r="G50" s="32">
        <f t="shared" si="2"/>
        <v>0</v>
      </c>
    </row>
    <row r="51" spans="1:7" ht="15" customHeight="1" x14ac:dyDescent="0.25">
      <c r="A51" s="25">
        <f>MAX(A$8:A50)+1</f>
        <v>39</v>
      </c>
      <c r="B51" s="26" t="s">
        <v>266</v>
      </c>
      <c r="C51" s="27" t="s">
        <v>290</v>
      </c>
      <c r="D51" s="28" t="s">
        <v>12</v>
      </c>
      <c r="E51" s="29">
        <v>1000</v>
      </c>
      <c r="F51" s="31">
        <v>151</v>
      </c>
      <c r="G51" s="32">
        <f t="shared" si="2"/>
        <v>151000</v>
      </c>
    </row>
    <row r="52" spans="1:7" ht="15" customHeight="1" x14ac:dyDescent="0.25">
      <c r="A52" s="25">
        <f>MAX(A$8:A51)+1</f>
        <v>40</v>
      </c>
      <c r="B52" s="26" t="s">
        <v>254</v>
      </c>
      <c r="C52" s="27" t="s">
        <v>255</v>
      </c>
      <c r="D52" s="28" t="s">
        <v>12</v>
      </c>
      <c r="E52" s="29">
        <v>1200</v>
      </c>
      <c r="F52" s="31">
        <v>374</v>
      </c>
      <c r="G52" s="32">
        <f t="shared" si="2"/>
        <v>448800</v>
      </c>
    </row>
    <row r="53" spans="1:7" ht="15" customHeight="1" x14ac:dyDescent="0.25">
      <c r="A53" s="25">
        <f>MAX(A$8:A52)+1</f>
        <v>41</v>
      </c>
      <c r="B53" s="26" t="s">
        <v>181</v>
      </c>
      <c r="C53" s="27" t="s">
        <v>265</v>
      </c>
      <c r="D53" s="28" t="s">
        <v>9</v>
      </c>
      <c r="E53" s="29">
        <v>550</v>
      </c>
      <c r="F53" s="31">
        <v>700</v>
      </c>
      <c r="G53" s="32">
        <f t="shared" si="2"/>
        <v>385000</v>
      </c>
    </row>
    <row r="54" spans="1:7" ht="15" customHeight="1" x14ac:dyDescent="0.25">
      <c r="A54" s="25">
        <f>MAX(A$8:A53)+1</f>
        <v>42</v>
      </c>
      <c r="B54" s="26" t="s">
        <v>179</v>
      </c>
      <c r="C54" s="27" t="s">
        <v>180</v>
      </c>
      <c r="D54" s="28" t="s">
        <v>33</v>
      </c>
      <c r="E54" s="29">
        <v>1</v>
      </c>
      <c r="F54" s="31">
        <v>-8</v>
      </c>
      <c r="G54" s="32">
        <f t="shared" si="2"/>
        <v>-8</v>
      </c>
    </row>
    <row r="55" spans="1:7" ht="15" customHeight="1" x14ac:dyDescent="0.25">
      <c r="A55" s="25">
        <f>MAX(A$8:A54)+1</f>
        <v>43</v>
      </c>
      <c r="B55" s="26" t="s">
        <v>262</v>
      </c>
      <c r="C55" s="27" t="s">
        <v>263</v>
      </c>
      <c r="D55" s="28" t="s">
        <v>10</v>
      </c>
      <c r="E55" s="29">
        <v>1450</v>
      </c>
      <c r="F55" s="31">
        <v>12</v>
      </c>
      <c r="G55" s="32">
        <f t="shared" si="2"/>
        <v>17400</v>
      </c>
    </row>
    <row r="56" spans="1:7" ht="15" customHeight="1" x14ac:dyDescent="0.25">
      <c r="A56" s="25">
        <f>MAX(A$8:A55)+1</f>
        <v>44</v>
      </c>
      <c r="B56" s="26"/>
      <c r="C56" s="27" t="s">
        <v>264</v>
      </c>
      <c r="D56" s="28" t="s">
        <v>10</v>
      </c>
      <c r="E56" s="29">
        <v>400</v>
      </c>
      <c r="F56" s="31">
        <v>24</v>
      </c>
      <c r="G56" s="32">
        <f t="shared" si="2"/>
        <v>9600</v>
      </c>
    </row>
    <row r="57" spans="1:7" ht="15" customHeight="1" x14ac:dyDescent="0.25">
      <c r="A57" s="25">
        <f>MAX(A$8:A56)+1</f>
        <v>45</v>
      </c>
      <c r="B57" s="26" t="s">
        <v>182</v>
      </c>
      <c r="C57" s="27" t="s">
        <v>183</v>
      </c>
      <c r="D57" s="28" t="s">
        <v>9</v>
      </c>
      <c r="E57" s="29">
        <v>1</v>
      </c>
      <c r="F57" s="31">
        <v>687000</v>
      </c>
      <c r="G57" s="32">
        <f t="shared" si="2"/>
        <v>687000</v>
      </c>
    </row>
    <row r="58" spans="1:7" ht="15" customHeight="1" x14ac:dyDescent="0.25">
      <c r="A58" s="25">
        <f>MAX(A$8:A57)+1</f>
        <v>46</v>
      </c>
      <c r="B58" s="26" t="s">
        <v>182</v>
      </c>
      <c r="C58" s="27" t="s">
        <v>185</v>
      </c>
      <c r="D58" s="28" t="s">
        <v>9</v>
      </c>
      <c r="E58" s="29">
        <v>1</v>
      </c>
      <c r="F58" s="31">
        <v>274200</v>
      </c>
      <c r="G58" s="32">
        <f t="shared" si="2"/>
        <v>274200</v>
      </c>
    </row>
    <row r="59" spans="1:7" ht="15" customHeight="1" x14ac:dyDescent="0.25">
      <c r="A59" s="25">
        <f>MAX(A$8:A58)+1</f>
        <v>47</v>
      </c>
      <c r="B59" s="26" t="s">
        <v>186</v>
      </c>
      <c r="C59" s="27" t="s">
        <v>187</v>
      </c>
      <c r="D59" s="28" t="s">
        <v>9</v>
      </c>
      <c r="E59" s="29">
        <v>300</v>
      </c>
      <c r="F59" s="31">
        <f>614+230</f>
        <v>844</v>
      </c>
      <c r="G59" s="32">
        <f t="shared" si="2"/>
        <v>253200</v>
      </c>
    </row>
    <row r="60" spans="1:7" ht="15" customHeight="1" x14ac:dyDescent="0.25">
      <c r="A60" s="25">
        <f>MAX(A$8:A59)+1</f>
        <v>48</v>
      </c>
      <c r="B60" s="26" t="s">
        <v>188</v>
      </c>
      <c r="C60" s="27" t="s">
        <v>189</v>
      </c>
      <c r="D60" s="28" t="s">
        <v>10</v>
      </c>
      <c r="E60" s="29">
        <v>1000</v>
      </c>
      <c r="F60" s="31">
        <v>8</v>
      </c>
      <c r="G60" s="32">
        <f t="shared" si="2"/>
        <v>8000</v>
      </c>
    </row>
    <row r="61" spans="1:7" ht="15" customHeight="1" x14ac:dyDescent="0.25">
      <c r="A61" s="25">
        <f>MAX(A$8:A60)+1</f>
        <v>49</v>
      </c>
      <c r="B61" s="26" t="s">
        <v>260</v>
      </c>
      <c r="C61" s="27" t="s">
        <v>261</v>
      </c>
      <c r="D61" s="28" t="s">
        <v>9</v>
      </c>
      <c r="E61" s="29">
        <v>400</v>
      </c>
      <c r="F61" s="31">
        <f>118+80</f>
        <v>198</v>
      </c>
      <c r="G61" s="32">
        <f t="shared" si="2"/>
        <v>79200</v>
      </c>
    </row>
    <row r="62" spans="1:7" ht="15" customHeight="1" x14ac:dyDescent="0.25">
      <c r="A62" s="25"/>
      <c r="B62" s="26"/>
      <c r="C62" s="27" t="s">
        <v>289</v>
      </c>
      <c r="D62" s="28" t="s">
        <v>4</v>
      </c>
      <c r="E62" s="29">
        <v>1</v>
      </c>
      <c r="F62" s="31">
        <v>5000000</v>
      </c>
      <c r="G62" s="32">
        <f t="shared" si="2"/>
        <v>5000000</v>
      </c>
    </row>
    <row r="63" spans="1:7" ht="15" customHeight="1" x14ac:dyDescent="0.25">
      <c r="A63" s="25">
        <f>MAX(A$8:A61)+1</f>
        <v>50</v>
      </c>
      <c r="B63" s="26" t="s">
        <v>190</v>
      </c>
      <c r="C63" s="27" t="s">
        <v>267</v>
      </c>
      <c r="D63" s="28" t="s">
        <v>58</v>
      </c>
      <c r="E63" s="29">
        <v>75</v>
      </c>
      <c r="F63" s="31">
        <v>174000</v>
      </c>
      <c r="G63" s="32">
        <f t="shared" si="2"/>
        <v>13050000</v>
      </c>
    </row>
    <row r="64" spans="1:7" ht="15" customHeight="1" x14ac:dyDescent="0.25">
      <c r="A64" s="25">
        <f>MAX(A$8:A63)+1</f>
        <v>51</v>
      </c>
      <c r="B64" s="26" t="s">
        <v>191</v>
      </c>
      <c r="C64" s="27" t="s">
        <v>192</v>
      </c>
      <c r="D64" s="28" t="s">
        <v>10</v>
      </c>
      <c r="E64" s="29">
        <v>8000</v>
      </c>
      <c r="F64" s="31">
        <v>6</v>
      </c>
      <c r="G64" s="32">
        <f t="shared" si="2"/>
        <v>48000</v>
      </c>
    </row>
    <row r="65" spans="1:8" ht="15" customHeight="1" x14ac:dyDescent="0.25">
      <c r="A65" s="25">
        <f>MAX(A$8:A64)+1</f>
        <v>52</v>
      </c>
      <c r="B65" s="26" t="s">
        <v>193</v>
      </c>
      <c r="C65" s="27" t="s">
        <v>194</v>
      </c>
      <c r="D65" s="28" t="s">
        <v>8</v>
      </c>
      <c r="E65" s="29">
        <v>350</v>
      </c>
      <c r="F65" s="31">
        <f>335+233</f>
        <v>568</v>
      </c>
      <c r="G65" s="32">
        <f t="shared" si="2"/>
        <v>198800</v>
      </c>
      <c r="H65" s="12"/>
    </row>
    <row r="66" spans="1:8" ht="15" customHeight="1" x14ac:dyDescent="0.25">
      <c r="A66" s="52" t="s">
        <v>94</v>
      </c>
      <c r="B66" s="52"/>
      <c r="C66" s="52"/>
      <c r="D66" s="52"/>
      <c r="E66" s="52"/>
      <c r="F66" s="52"/>
      <c r="G66" s="52"/>
    </row>
    <row r="67" spans="1:8" ht="15" customHeight="1" x14ac:dyDescent="0.25">
      <c r="A67" s="25">
        <f>MAX(A$8:A66)+1</f>
        <v>53</v>
      </c>
      <c r="B67" s="26">
        <v>5100</v>
      </c>
      <c r="C67" s="27" t="s">
        <v>29</v>
      </c>
      <c r="D67" s="28" t="s">
        <v>13</v>
      </c>
      <c r="E67" s="29">
        <v>40</v>
      </c>
      <c r="F67" s="31">
        <v>1120</v>
      </c>
      <c r="G67" s="32">
        <f t="shared" si="1"/>
        <v>44800</v>
      </c>
    </row>
    <row r="68" spans="1:8" ht="15" customHeight="1" x14ac:dyDescent="0.25">
      <c r="A68" s="52" t="s">
        <v>95</v>
      </c>
      <c r="B68" s="52"/>
      <c r="C68" s="52"/>
      <c r="D68" s="52"/>
      <c r="E68" s="52"/>
      <c r="F68" s="52"/>
      <c r="G68" s="52"/>
    </row>
    <row r="69" spans="1:8" ht="15" customHeight="1" x14ac:dyDescent="0.25">
      <c r="A69" s="25">
        <f>MAX(A$8:A68)+1</f>
        <v>54</v>
      </c>
      <c r="B69" s="26" t="s">
        <v>195</v>
      </c>
      <c r="C69" s="27" t="s">
        <v>196</v>
      </c>
      <c r="D69" s="28" t="s">
        <v>17</v>
      </c>
      <c r="E69" s="29">
        <v>1</v>
      </c>
      <c r="F69" s="31">
        <v>5000</v>
      </c>
      <c r="G69" s="32">
        <f t="shared" si="1"/>
        <v>5000</v>
      </c>
    </row>
    <row r="70" spans="1:8" ht="15" customHeight="1" x14ac:dyDescent="0.25">
      <c r="A70" s="25">
        <f>MAX(A$8:A69)+1</f>
        <v>55</v>
      </c>
      <c r="B70" s="26">
        <v>5711</v>
      </c>
      <c r="C70" s="27" t="s">
        <v>30</v>
      </c>
      <c r="D70" s="28" t="s">
        <v>8</v>
      </c>
      <c r="E70" s="29">
        <v>4</v>
      </c>
      <c r="F70" s="31">
        <v>136900</v>
      </c>
      <c r="G70" s="32">
        <f t="shared" si="1"/>
        <v>547600</v>
      </c>
    </row>
    <row r="71" spans="1:8" ht="15" customHeight="1" x14ac:dyDescent="0.25">
      <c r="A71" s="25">
        <f>MAX(A$8:A70)+1</f>
        <v>56</v>
      </c>
      <c r="B71" s="26" t="s">
        <v>197</v>
      </c>
      <c r="C71" s="27" t="s">
        <v>198</v>
      </c>
      <c r="D71" s="28" t="s">
        <v>13</v>
      </c>
      <c r="E71" s="29">
        <v>200</v>
      </c>
      <c r="F71" s="31">
        <v>400</v>
      </c>
      <c r="G71" s="32">
        <f t="shared" si="1"/>
        <v>80000</v>
      </c>
      <c r="H71" t="s">
        <v>275</v>
      </c>
    </row>
    <row r="72" spans="1:8" ht="15" customHeight="1" x14ac:dyDescent="0.25">
      <c r="A72" s="25">
        <f>MAX(A$8:A71)+1</f>
        <v>57</v>
      </c>
      <c r="B72" s="26">
        <v>5767</v>
      </c>
      <c r="C72" s="27" t="s">
        <v>31</v>
      </c>
      <c r="D72" s="28" t="s">
        <v>13</v>
      </c>
      <c r="E72" s="29">
        <v>130</v>
      </c>
      <c r="F72" s="31">
        <v>18770</v>
      </c>
      <c r="G72" s="32">
        <f t="shared" si="1"/>
        <v>2440100</v>
      </c>
    </row>
    <row r="73" spans="1:8" ht="15" customHeight="1" x14ac:dyDescent="0.25">
      <c r="A73" s="25">
        <f>MAX(A$8:A72)+1</f>
        <v>58</v>
      </c>
      <c r="B73" s="26" t="s">
        <v>269</v>
      </c>
      <c r="C73" s="27" t="s">
        <v>268</v>
      </c>
      <c r="D73" s="28" t="s">
        <v>13</v>
      </c>
      <c r="E73" s="29">
        <v>200</v>
      </c>
      <c r="F73" s="31">
        <v>100</v>
      </c>
      <c r="G73" s="32">
        <f t="shared" si="1"/>
        <v>20000</v>
      </c>
    </row>
    <row r="74" spans="1:8" ht="15" customHeight="1" x14ac:dyDescent="0.25">
      <c r="A74" s="25">
        <f>MAX(A$8:A73)+1</f>
        <v>59</v>
      </c>
      <c r="B74" s="26">
        <v>5830</v>
      </c>
      <c r="C74" s="27" t="s">
        <v>32</v>
      </c>
      <c r="D74" s="28" t="s">
        <v>33</v>
      </c>
      <c r="E74" s="43">
        <v>0.03</v>
      </c>
      <c r="F74" s="40"/>
      <c r="G74" s="32">
        <f>G72*E74</f>
        <v>73203</v>
      </c>
    </row>
    <row r="75" spans="1:8" ht="15" customHeight="1" x14ac:dyDescent="0.25">
      <c r="A75" s="25">
        <f>MAX(A$8:A74)+1</f>
        <v>60</v>
      </c>
      <c r="B75" s="26">
        <v>5835</v>
      </c>
      <c r="C75" s="27" t="s">
        <v>34</v>
      </c>
      <c r="D75" s="28" t="s">
        <v>33</v>
      </c>
      <c r="E75" s="43">
        <v>0.02</v>
      </c>
      <c r="F75" s="40"/>
      <c r="G75" s="32">
        <f>G72*E75</f>
        <v>48802</v>
      </c>
    </row>
    <row r="76" spans="1:8" ht="15" customHeight="1" x14ac:dyDescent="0.25">
      <c r="A76" s="25">
        <f>MAX(A$8:A75)+1</f>
        <v>61</v>
      </c>
      <c r="B76" s="26">
        <v>5837</v>
      </c>
      <c r="C76" s="27" t="s">
        <v>35</v>
      </c>
      <c r="D76" s="28" t="s">
        <v>33</v>
      </c>
      <c r="E76" s="43">
        <v>0.02</v>
      </c>
      <c r="F76" s="41"/>
      <c r="G76" s="32">
        <f>G72*E76</f>
        <v>48802</v>
      </c>
    </row>
    <row r="77" spans="1:8" ht="15" customHeight="1" x14ac:dyDescent="0.25">
      <c r="A77" s="25">
        <f>MAX(A$8:A76)+1</f>
        <v>62</v>
      </c>
      <c r="B77" s="26" t="s">
        <v>201</v>
      </c>
      <c r="C77" s="27" t="s">
        <v>202</v>
      </c>
      <c r="D77" s="28" t="s">
        <v>9</v>
      </c>
      <c r="E77" s="29">
        <v>30</v>
      </c>
      <c r="F77" s="41">
        <v>1250</v>
      </c>
      <c r="G77" s="32">
        <f t="shared" si="1"/>
        <v>37500</v>
      </c>
    </row>
    <row r="78" spans="1:8" ht="15" customHeight="1" x14ac:dyDescent="0.25">
      <c r="A78" s="25">
        <f>MAX(A$8:A77)+1</f>
        <v>63</v>
      </c>
      <c r="B78" s="26">
        <v>6516</v>
      </c>
      <c r="C78" s="27" t="s">
        <v>36</v>
      </c>
      <c r="D78" s="28" t="s">
        <v>33</v>
      </c>
      <c r="E78" s="29">
        <v>1</v>
      </c>
      <c r="F78" s="31">
        <v>-8</v>
      </c>
      <c r="G78" s="32">
        <f t="shared" si="1"/>
        <v>-8</v>
      </c>
    </row>
    <row r="79" spans="1:8" ht="15" customHeight="1" x14ac:dyDescent="0.25">
      <c r="A79" s="25">
        <f>MAX(A$8:A78)+1</f>
        <v>64</v>
      </c>
      <c r="B79" s="26" t="s">
        <v>199</v>
      </c>
      <c r="C79" s="27" t="s">
        <v>200</v>
      </c>
      <c r="D79" s="28" t="s">
        <v>33</v>
      </c>
      <c r="E79" s="29">
        <v>1</v>
      </c>
      <c r="F79" s="31">
        <v>-8</v>
      </c>
      <c r="G79" s="32">
        <f t="shared" si="1"/>
        <v>-8</v>
      </c>
    </row>
    <row r="80" spans="1:8" ht="18" customHeight="1" x14ac:dyDescent="0.25">
      <c r="A80" s="52" t="s">
        <v>96</v>
      </c>
      <c r="B80" s="52"/>
      <c r="C80" s="52"/>
      <c r="D80" s="52"/>
      <c r="E80" s="52"/>
      <c r="F80" s="52"/>
      <c r="G80" s="52"/>
    </row>
    <row r="81" spans="1:8" ht="15" customHeight="1" x14ac:dyDescent="0.25">
      <c r="A81" s="25">
        <f>MAX(A$8:A80)+1</f>
        <v>65</v>
      </c>
      <c r="B81" s="26">
        <v>6403</v>
      </c>
      <c r="C81" s="27" t="s">
        <v>37</v>
      </c>
      <c r="D81" s="28" t="s">
        <v>38</v>
      </c>
      <c r="E81" s="29">
        <v>150</v>
      </c>
      <c r="F81" s="31">
        <v>100</v>
      </c>
      <c r="G81" s="32">
        <f t="shared" ref="G81:G147" si="3">E81*F81</f>
        <v>15000</v>
      </c>
    </row>
    <row r="82" spans="1:8" ht="15" customHeight="1" x14ac:dyDescent="0.25">
      <c r="A82" s="25">
        <f>MAX(A$8:A81)+1</f>
        <v>66</v>
      </c>
      <c r="B82" s="26">
        <v>6471</v>
      </c>
      <c r="C82" s="27" t="s">
        <v>39</v>
      </c>
      <c r="D82" s="28" t="s">
        <v>10</v>
      </c>
      <c r="E82" s="29">
        <v>150</v>
      </c>
      <c r="F82" s="31">
        <v>62</v>
      </c>
      <c r="G82" s="32">
        <f t="shared" si="3"/>
        <v>9300</v>
      </c>
    </row>
    <row r="83" spans="1:8" ht="15" customHeight="1" x14ac:dyDescent="0.25">
      <c r="A83" s="25">
        <f>MAX(A$8:A82)+1</f>
        <v>67</v>
      </c>
      <c r="B83" s="26" t="s">
        <v>114</v>
      </c>
      <c r="C83" s="27" t="s">
        <v>97</v>
      </c>
      <c r="D83" s="28" t="s">
        <v>8</v>
      </c>
      <c r="E83" s="29">
        <v>25</v>
      </c>
      <c r="F83" s="31">
        <v>200</v>
      </c>
      <c r="G83" s="32">
        <f t="shared" si="3"/>
        <v>5000</v>
      </c>
    </row>
    <row r="84" spans="1:8" ht="15" customHeight="1" x14ac:dyDescent="0.25">
      <c r="A84" s="25">
        <f>MAX(A$8:A83)+1</f>
        <v>68</v>
      </c>
      <c r="B84" s="26" t="s">
        <v>203</v>
      </c>
      <c r="C84" s="27" t="s">
        <v>206</v>
      </c>
      <c r="D84" s="28" t="s">
        <v>53</v>
      </c>
      <c r="E84" s="29">
        <v>200</v>
      </c>
      <c r="F84" s="31">
        <v>300</v>
      </c>
      <c r="G84" s="32">
        <f t="shared" si="3"/>
        <v>60000</v>
      </c>
    </row>
    <row r="85" spans="1:8" ht="15" hidden="1" customHeight="1" x14ac:dyDescent="0.25">
      <c r="A85" s="25">
        <f>MAX(A$8:A84)+1</f>
        <v>69</v>
      </c>
      <c r="B85" s="26" t="s">
        <v>204</v>
      </c>
      <c r="C85" s="27" t="s">
        <v>207</v>
      </c>
      <c r="D85" s="28" t="s">
        <v>9</v>
      </c>
      <c r="E85" s="29">
        <v>5</v>
      </c>
      <c r="F85" s="31"/>
      <c r="G85" s="32">
        <f t="shared" si="3"/>
        <v>0</v>
      </c>
    </row>
    <row r="86" spans="1:8" ht="15" customHeight="1" x14ac:dyDescent="0.25">
      <c r="A86" s="25">
        <f>MAX(A$8:A85)+1</f>
        <v>70</v>
      </c>
      <c r="B86" s="26" t="s">
        <v>205</v>
      </c>
      <c r="C86" s="27" t="s">
        <v>208</v>
      </c>
      <c r="D86" s="28" t="s">
        <v>9</v>
      </c>
      <c r="E86" s="29">
        <v>5</v>
      </c>
      <c r="F86" s="31">
        <v>634</v>
      </c>
      <c r="G86" s="32">
        <f t="shared" si="3"/>
        <v>3170</v>
      </c>
    </row>
    <row r="87" spans="1:8" ht="15" customHeight="1" x14ac:dyDescent="0.25">
      <c r="A87" s="25">
        <f>MAX(A$8:A86)+1</f>
        <v>71</v>
      </c>
      <c r="B87" s="26" t="s">
        <v>115</v>
      </c>
      <c r="C87" s="27" t="s">
        <v>44</v>
      </c>
      <c r="D87" s="28" t="s">
        <v>9</v>
      </c>
      <c r="E87" s="29">
        <v>10</v>
      </c>
      <c r="F87" s="31">
        <v>5000</v>
      </c>
      <c r="G87" s="32">
        <f t="shared" si="3"/>
        <v>50000</v>
      </c>
      <c r="H87" t="s">
        <v>284</v>
      </c>
    </row>
    <row r="88" spans="1:8" ht="15" customHeight="1" x14ac:dyDescent="0.25">
      <c r="A88" s="25">
        <f>MAX(A$8:A87)+1</f>
        <v>72</v>
      </c>
      <c r="B88" s="26">
        <v>6490</v>
      </c>
      <c r="C88" s="27" t="s">
        <v>40</v>
      </c>
      <c r="D88" s="28" t="s">
        <v>17</v>
      </c>
      <c r="E88" s="29">
        <v>1</v>
      </c>
      <c r="F88" s="31">
        <v>125000</v>
      </c>
      <c r="G88" s="32">
        <f t="shared" si="3"/>
        <v>125000</v>
      </c>
    </row>
    <row r="89" spans="1:8" ht="15" hidden="1" customHeight="1" x14ac:dyDescent="0.25">
      <c r="A89" s="25">
        <f>MAX(A$8:A88)+1</f>
        <v>73</v>
      </c>
      <c r="B89" s="26">
        <v>6472</v>
      </c>
      <c r="C89" s="27" t="s">
        <v>41</v>
      </c>
      <c r="D89" s="28" t="s">
        <v>9</v>
      </c>
      <c r="E89" s="29">
        <v>70</v>
      </c>
      <c r="F89" s="31"/>
      <c r="G89" s="32">
        <f t="shared" si="3"/>
        <v>0</v>
      </c>
    </row>
    <row r="90" spans="1:8" ht="15" customHeight="1" x14ac:dyDescent="0.25">
      <c r="A90" s="25"/>
      <c r="B90" s="26"/>
      <c r="C90" s="27" t="s">
        <v>286</v>
      </c>
      <c r="D90" s="28" t="s">
        <v>4</v>
      </c>
      <c r="E90" s="29">
        <v>1</v>
      </c>
      <c r="F90" s="31">
        <v>400000</v>
      </c>
      <c r="G90" s="32">
        <f t="shared" si="3"/>
        <v>400000</v>
      </c>
      <c r="H90" t="s">
        <v>291</v>
      </c>
    </row>
    <row r="91" spans="1:8" ht="15" hidden="1" customHeight="1" x14ac:dyDescent="0.25">
      <c r="A91" s="25">
        <f>MAX(A$8:A89)+1</f>
        <v>74</v>
      </c>
      <c r="B91" s="26">
        <v>6431</v>
      </c>
      <c r="C91" s="27" t="s">
        <v>42</v>
      </c>
      <c r="D91" s="28" t="s">
        <v>8</v>
      </c>
      <c r="E91" s="29">
        <v>2</v>
      </c>
      <c r="F91" s="47"/>
      <c r="G91" s="32">
        <f t="shared" si="3"/>
        <v>0</v>
      </c>
    </row>
    <row r="92" spans="1:8" ht="15" hidden="1" customHeight="1" x14ac:dyDescent="0.25">
      <c r="A92" s="25">
        <f>MAX(A$8:A91)+1</f>
        <v>75</v>
      </c>
      <c r="B92" s="26">
        <v>6391</v>
      </c>
      <c r="C92" s="27" t="s">
        <v>43</v>
      </c>
      <c r="D92" s="28" t="s">
        <v>8</v>
      </c>
      <c r="E92" s="29">
        <v>20</v>
      </c>
      <c r="F92" s="47"/>
      <c r="G92" s="32">
        <f t="shared" si="3"/>
        <v>0</v>
      </c>
    </row>
    <row r="93" spans="1:8" ht="15" hidden="1" customHeight="1" x14ac:dyDescent="0.25">
      <c r="A93" s="25">
        <f>MAX(A$8:A92)+1</f>
        <v>76</v>
      </c>
      <c r="B93" s="26">
        <v>6552</v>
      </c>
      <c r="C93" s="27" t="s">
        <v>209</v>
      </c>
      <c r="D93" s="28" t="s">
        <v>10</v>
      </c>
      <c r="E93" s="29">
        <v>25</v>
      </c>
      <c r="F93" s="47"/>
      <c r="G93" s="32">
        <f t="shared" si="3"/>
        <v>0</v>
      </c>
    </row>
    <row r="94" spans="1:8" ht="15" hidden="1" customHeight="1" x14ac:dyDescent="0.25">
      <c r="A94" s="25">
        <f>MAX(A$8:A93)+1</f>
        <v>77</v>
      </c>
      <c r="B94" s="26">
        <v>6484</v>
      </c>
      <c r="C94" s="27" t="s">
        <v>45</v>
      </c>
      <c r="D94" s="28" t="s">
        <v>8</v>
      </c>
      <c r="E94" s="29">
        <v>7</v>
      </c>
      <c r="F94" s="47"/>
      <c r="G94" s="32">
        <f t="shared" si="3"/>
        <v>0</v>
      </c>
    </row>
    <row r="95" spans="1:8" ht="15" hidden="1" customHeight="1" x14ac:dyDescent="0.25">
      <c r="A95" s="25">
        <f>MAX(A$8:A94)+1</f>
        <v>78</v>
      </c>
      <c r="B95" s="26">
        <v>6546</v>
      </c>
      <c r="C95" s="27" t="s">
        <v>98</v>
      </c>
      <c r="D95" s="28" t="s">
        <v>17</v>
      </c>
      <c r="E95" s="29">
        <v>1</v>
      </c>
      <c r="F95" s="47"/>
      <c r="G95" s="32">
        <f t="shared" si="3"/>
        <v>0</v>
      </c>
    </row>
    <row r="96" spans="1:8" ht="15" hidden="1" customHeight="1" x14ac:dyDescent="0.25">
      <c r="A96" s="25">
        <f>MAX(A$8:A95)+1</f>
        <v>79</v>
      </c>
      <c r="B96" s="26">
        <v>6530</v>
      </c>
      <c r="C96" s="27" t="s">
        <v>46</v>
      </c>
      <c r="D96" s="28" t="s">
        <v>8</v>
      </c>
      <c r="E96" s="29">
        <v>5</v>
      </c>
      <c r="F96" s="47"/>
      <c r="G96" s="32">
        <f t="shared" si="3"/>
        <v>0</v>
      </c>
    </row>
    <row r="97" spans="1:7" ht="15" hidden="1" customHeight="1" x14ac:dyDescent="0.25">
      <c r="A97" s="25">
        <f>MAX(A$8:A96)+1</f>
        <v>80</v>
      </c>
      <c r="B97" s="26">
        <v>6580</v>
      </c>
      <c r="C97" s="27" t="s">
        <v>47</v>
      </c>
      <c r="D97" s="28" t="s">
        <v>8</v>
      </c>
      <c r="E97" s="29">
        <v>6</v>
      </c>
      <c r="F97" s="47"/>
      <c r="G97" s="32">
        <f t="shared" si="3"/>
        <v>0</v>
      </c>
    </row>
    <row r="98" spans="1:7" ht="15" customHeight="1" x14ac:dyDescent="0.25">
      <c r="A98" s="25">
        <f>MAX(A$8:A97)+1</f>
        <v>81</v>
      </c>
      <c r="B98" s="26">
        <v>6630</v>
      </c>
      <c r="C98" s="27" t="s">
        <v>48</v>
      </c>
      <c r="D98" s="28" t="s">
        <v>9</v>
      </c>
      <c r="E98" s="29">
        <v>5</v>
      </c>
      <c r="F98" s="31">
        <v>11055</v>
      </c>
      <c r="G98" s="32">
        <f t="shared" si="3"/>
        <v>55275</v>
      </c>
    </row>
    <row r="99" spans="1:7" ht="15" customHeight="1" x14ac:dyDescent="0.25">
      <c r="A99" s="25">
        <f>MAX(A$8:A98)+1</f>
        <v>82</v>
      </c>
      <c r="B99" s="26">
        <v>6635</v>
      </c>
      <c r="C99" s="27" t="s">
        <v>49</v>
      </c>
      <c r="D99" s="28" t="s">
        <v>9</v>
      </c>
      <c r="E99" s="29">
        <v>6</v>
      </c>
      <c r="F99" s="31">
        <v>4542</v>
      </c>
      <c r="G99" s="32">
        <f t="shared" si="3"/>
        <v>27252</v>
      </c>
    </row>
    <row r="100" spans="1:7" ht="15" hidden="1" customHeight="1" x14ac:dyDescent="0.25">
      <c r="A100" s="25">
        <f>MAX(A$8:A99)+1</f>
        <v>83</v>
      </c>
      <c r="B100" s="26" t="s">
        <v>210</v>
      </c>
      <c r="C100" s="27" t="s">
        <v>211</v>
      </c>
      <c r="D100" s="28" t="s">
        <v>8</v>
      </c>
      <c r="E100" s="29">
        <v>6</v>
      </c>
      <c r="F100" s="31"/>
      <c r="G100" s="32">
        <f t="shared" si="3"/>
        <v>0</v>
      </c>
    </row>
    <row r="101" spans="1:7" ht="17.25" customHeight="1" x14ac:dyDescent="0.25">
      <c r="A101" s="52" t="s">
        <v>99</v>
      </c>
      <c r="B101" s="52"/>
      <c r="C101" s="52"/>
      <c r="D101" s="52"/>
      <c r="E101" s="52"/>
      <c r="F101" s="52"/>
      <c r="G101" s="52"/>
    </row>
    <row r="102" spans="1:7" ht="15" customHeight="1" x14ac:dyDescent="0.25">
      <c r="A102" s="25">
        <f>MAX(A$8:A101)+1</f>
        <v>84</v>
      </c>
      <c r="B102" s="26">
        <v>6700</v>
      </c>
      <c r="C102" s="27" t="s">
        <v>100</v>
      </c>
      <c r="D102" s="28" t="s">
        <v>9</v>
      </c>
      <c r="E102" s="29">
        <v>45</v>
      </c>
      <c r="F102" s="31">
        <v>132</v>
      </c>
      <c r="G102" s="32">
        <f t="shared" si="3"/>
        <v>5940</v>
      </c>
    </row>
    <row r="103" spans="1:7" ht="15" customHeight="1" x14ac:dyDescent="0.25">
      <c r="A103" s="25">
        <f>MAX(A$8:A102)+1</f>
        <v>85</v>
      </c>
      <c r="B103" s="26" t="s">
        <v>212</v>
      </c>
      <c r="C103" s="27" t="s">
        <v>213</v>
      </c>
      <c r="D103" s="28" t="s">
        <v>9</v>
      </c>
      <c r="E103" s="29">
        <v>45</v>
      </c>
      <c r="F103" s="31">
        <v>1189</v>
      </c>
      <c r="G103" s="32">
        <f t="shared" si="3"/>
        <v>53505</v>
      </c>
    </row>
    <row r="104" spans="1:7" ht="15" customHeight="1" x14ac:dyDescent="0.25">
      <c r="A104" s="25">
        <f>MAX(A$8:A103)+1</f>
        <v>86</v>
      </c>
      <c r="B104" s="26" t="s">
        <v>270</v>
      </c>
      <c r="C104" s="27" t="s">
        <v>271</v>
      </c>
      <c r="D104" s="28" t="s">
        <v>9</v>
      </c>
      <c r="E104" s="29">
        <v>40</v>
      </c>
      <c r="F104" s="31">
        <v>17</v>
      </c>
      <c r="G104" s="32">
        <f t="shared" si="3"/>
        <v>680</v>
      </c>
    </row>
    <row r="105" spans="1:7" ht="15" customHeight="1" x14ac:dyDescent="0.25">
      <c r="A105" s="25">
        <f>MAX(A$8:A104)+1</f>
        <v>87</v>
      </c>
      <c r="B105" s="26" t="s">
        <v>214</v>
      </c>
      <c r="C105" s="27" t="s">
        <v>215</v>
      </c>
      <c r="D105" s="28" t="s">
        <v>9</v>
      </c>
      <c r="E105" s="29">
        <v>30</v>
      </c>
      <c r="F105" s="31">
        <v>125</v>
      </c>
      <c r="G105" s="32">
        <f t="shared" si="3"/>
        <v>3750</v>
      </c>
    </row>
    <row r="106" spans="1:7" ht="15" customHeight="1" x14ac:dyDescent="0.25">
      <c r="A106" s="25">
        <f>MAX(A$8:A105)+1</f>
        <v>88</v>
      </c>
      <c r="B106" s="26">
        <v>6757</v>
      </c>
      <c r="C106" s="27" t="s">
        <v>50</v>
      </c>
      <c r="D106" s="28" t="s">
        <v>9</v>
      </c>
      <c r="E106" s="29">
        <v>45</v>
      </c>
      <c r="F106" s="31">
        <v>5365</v>
      </c>
      <c r="G106" s="32">
        <f t="shared" si="3"/>
        <v>241425</v>
      </c>
    </row>
    <row r="107" spans="1:7" ht="15" customHeight="1" x14ac:dyDescent="0.25">
      <c r="A107" s="25">
        <f>MAX(A$8:A106)+1</f>
        <v>89</v>
      </c>
      <c r="B107" s="26" t="s">
        <v>216</v>
      </c>
      <c r="C107" s="27" t="s">
        <v>272</v>
      </c>
      <c r="D107" s="28" t="s">
        <v>10</v>
      </c>
      <c r="E107" s="29">
        <v>4300</v>
      </c>
      <c r="F107" s="31">
        <v>5</v>
      </c>
      <c r="G107" s="32">
        <f t="shared" si="3"/>
        <v>21500</v>
      </c>
    </row>
    <row r="108" spans="1:7" ht="15" customHeight="1" x14ac:dyDescent="0.25">
      <c r="A108" s="25">
        <f>MAX(A$8:A107)+1</f>
        <v>90</v>
      </c>
      <c r="B108" s="26" t="s">
        <v>216</v>
      </c>
      <c r="C108" s="27" t="s">
        <v>273</v>
      </c>
      <c r="D108" s="28" t="s">
        <v>10</v>
      </c>
      <c r="E108" s="29">
        <v>4300</v>
      </c>
      <c r="F108" s="31">
        <v>3</v>
      </c>
      <c r="G108" s="32">
        <f t="shared" si="3"/>
        <v>12900</v>
      </c>
    </row>
    <row r="109" spans="1:7" ht="15" customHeight="1" x14ac:dyDescent="0.25">
      <c r="A109" s="25">
        <f>MAX(A$8:A108)+1</f>
        <v>91</v>
      </c>
      <c r="B109" s="26" t="s">
        <v>216</v>
      </c>
      <c r="C109" s="27" t="s">
        <v>280</v>
      </c>
      <c r="D109" s="28" t="s">
        <v>10</v>
      </c>
      <c r="E109" s="29">
        <v>4300</v>
      </c>
      <c r="F109" s="31">
        <v>1</v>
      </c>
      <c r="G109" s="32">
        <f t="shared" si="3"/>
        <v>4300</v>
      </c>
    </row>
    <row r="110" spans="1:7" ht="15" customHeight="1" x14ac:dyDescent="0.25">
      <c r="A110" s="25">
        <f>MAX(A$8:A109)+1</f>
        <v>92</v>
      </c>
      <c r="B110" s="26" t="s">
        <v>217</v>
      </c>
      <c r="C110" s="27" t="s">
        <v>218</v>
      </c>
      <c r="D110" s="28" t="s">
        <v>10</v>
      </c>
      <c r="E110" s="29">
        <v>4500</v>
      </c>
      <c r="F110" s="31">
        <v>17</v>
      </c>
      <c r="G110" s="32">
        <f t="shared" si="3"/>
        <v>76500</v>
      </c>
    </row>
    <row r="111" spans="1:7" ht="15" customHeight="1" x14ac:dyDescent="0.25">
      <c r="A111" s="25">
        <f>MAX(A$8:A110)+1</f>
        <v>93</v>
      </c>
      <c r="B111" s="26">
        <v>6766</v>
      </c>
      <c r="C111" s="27" t="s">
        <v>51</v>
      </c>
      <c r="D111" s="28" t="s">
        <v>10</v>
      </c>
      <c r="E111" s="29">
        <v>1300</v>
      </c>
      <c r="F111" s="31">
        <v>4</v>
      </c>
      <c r="G111" s="32">
        <f t="shared" si="3"/>
        <v>5200</v>
      </c>
    </row>
    <row r="112" spans="1:7" ht="15" customHeight="1" x14ac:dyDescent="0.25">
      <c r="A112" s="25">
        <f>MAX(A$8:A111)+1</f>
        <v>94</v>
      </c>
      <c r="B112" s="26" t="s">
        <v>219</v>
      </c>
      <c r="C112" s="27" t="s">
        <v>220</v>
      </c>
      <c r="D112" s="28" t="s">
        <v>9</v>
      </c>
      <c r="E112" s="29">
        <v>280</v>
      </c>
      <c r="F112" s="31">
        <v>6567</v>
      </c>
      <c r="G112" s="32">
        <f t="shared" si="3"/>
        <v>1838760</v>
      </c>
    </row>
    <row r="113" spans="1:7" ht="15" hidden="1" customHeight="1" x14ac:dyDescent="0.25">
      <c r="A113" s="25">
        <f>MAX(A$8:A112)+1</f>
        <v>95</v>
      </c>
      <c r="B113" s="26" t="s">
        <v>116</v>
      </c>
      <c r="C113" s="27" t="s">
        <v>101</v>
      </c>
      <c r="D113" s="28" t="s">
        <v>9</v>
      </c>
      <c r="E113" s="29">
        <v>30</v>
      </c>
      <c r="F113" s="31"/>
      <c r="G113" s="32">
        <f t="shared" si="3"/>
        <v>0</v>
      </c>
    </row>
    <row r="114" spans="1:7" ht="15" hidden="1" customHeight="1" x14ac:dyDescent="0.25">
      <c r="A114" s="25">
        <f>MAX(A$8:A113)+1</f>
        <v>96</v>
      </c>
      <c r="B114" s="26" t="s">
        <v>117</v>
      </c>
      <c r="C114" s="27" t="s">
        <v>102</v>
      </c>
      <c r="D114" s="28" t="s">
        <v>10</v>
      </c>
      <c r="E114" s="29">
        <v>4200</v>
      </c>
      <c r="F114" s="31"/>
      <c r="G114" s="32">
        <f t="shared" si="3"/>
        <v>0</v>
      </c>
    </row>
    <row r="115" spans="1:7" ht="15" customHeight="1" x14ac:dyDescent="0.25">
      <c r="A115" s="25">
        <f>MAX(A$8:A114)+1</f>
        <v>97</v>
      </c>
      <c r="B115" s="26" t="s">
        <v>221</v>
      </c>
      <c r="C115" s="27" t="s">
        <v>222</v>
      </c>
      <c r="D115" s="28" t="s">
        <v>10</v>
      </c>
      <c r="E115" s="29">
        <v>32000</v>
      </c>
      <c r="F115" s="31">
        <v>2</v>
      </c>
      <c r="G115" s="32">
        <f t="shared" si="3"/>
        <v>64000</v>
      </c>
    </row>
    <row r="116" spans="1:7" ht="15" customHeight="1" x14ac:dyDescent="0.25">
      <c r="A116" s="25">
        <f>MAX(A$8:A115)+1</f>
        <v>98</v>
      </c>
      <c r="B116" s="26" t="s">
        <v>227</v>
      </c>
      <c r="C116" s="27" t="s">
        <v>52</v>
      </c>
      <c r="D116" s="28" t="s">
        <v>53</v>
      </c>
      <c r="E116" s="29">
        <v>40</v>
      </c>
      <c r="F116" s="31">
        <v>200</v>
      </c>
      <c r="G116" s="32">
        <f t="shared" si="3"/>
        <v>8000</v>
      </c>
    </row>
    <row r="117" spans="1:7" ht="15" customHeight="1" x14ac:dyDescent="0.25">
      <c r="A117" s="25">
        <f>MAX(A$8:A116)+1</f>
        <v>99</v>
      </c>
      <c r="B117" s="26">
        <v>7450</v>
      </c>
      <c r="C117" s="27" t="s">
        <v>54</v>
      </c>
      <c r="D117" s="28" t="s">
        <v>17</v>
      </c>
      <c r="E117" s="29">
        <v>5500</v>
      </c>
      <c r="F117" s="31">
        <v>2</v>
      </c>
      <c r="G117" s="32">
        <f t="shared" si="3"/>
        <v>11000</v>
      </c>
    </row>
    <row r="118" spans="1:7" ht="15" hidden="1" customHeight="1" x14ac:dyDescent="0.25">
      <c r="A118" s="25">
        <f>MAX(A$8:A117)+1</f>
        <v>100</v>
      </c>
      <c r="B118" s="26" t="s">
        <v>118</v>
      </c>
      <c r="C118" s="27" t="s">
        <v>55</v>
      </c>
      <c r="D118" s="28" t="s">
        <v>10</v>
      </c>
      <c r="E118" s="29">
        <v>60</v>
      </c>
      <c r="F118" s="31"/>
      <c r="G118" s="32">
        <f t="shared" si="3"/>
        <v>0</v>
      </c>
    </row>
    <row r="119" spans="1:7" ht="15" hidden="1" customHeight="1" x14ac:dyDescent="0.25">
      <c r="A119" s="25">
        <f>MAX(A$8:A118)+1</f>
        <v>101</v>
      </c>
      <c r="B119" s="26" t="s">
        <v>223</v>
      </c>
      <c r="C119" s="27" t="s">
        <v>224</v>
      </c>
      <c r="D119" s="28" t="s">
        <v>10</v>
      </c>
      <c r="E119" s="29">
        <v>25</v>
      </c>
      <c r="F119" s="31"/>
      <c r="G119" s="32">
        <f t="shared" si="3"/>
        <v>0</v>
      </c>
    </row>
    <row r="120" spans="1:7" ht="15" hidden="1" customHeight="1" x14ac:dyDescent="0.25">
      <c r="A120" s="25">
        <f>MAX(A$8:A119)+1</f>
        <v>102</v>
      </c>
      <c r="B120" s="26">
        <v>6807</v>
      </c>
      <c r="C120" s="27" t="s">
        <v>56</v>
      </c>
      <c r="D120" s="28" t="s">
        <v>9</v>
      </c>
      <c r="E120" s="29">
        <v>2</v>
      </c>
      <c r="F120" s="31"/>
      <c r="G120" s="32">
        <f t="shared" si="3"/>
        <v>0</v>
      </c>
    </row>
    <row r="121" spans="1:7" ht="15" customHeight="1" x14ac:dyDescent="0.25">
      <c r="A121" s="25">
        <f>MAX(A$8:A120)+1</f>
        <v>103</v>
      </c>
      <c r="B121" s="26" t="s">
        <v>228</v>
      </c>
      <c r="C121" s="27" t="s">
        <v>225</v>
      </c>
      <c r="D121" s="28" t="s">
        <v>9</v>
      </c>
      <c r="E121" s="29">
        <v>2</v>
      </c>
      <c r="F121" s="31">
        <v>79755</v>
      </c>
      <c r="G121" s="32">
        <f t="shared" si="3"/>
        <v>159510</v>
      </c>
    </row>
    <row r="122" spans="1:7" ht="15" customHeight="1" x14ac:dyDescent="0.25">
      <c r="A122" s="25">
        <f>MAX(A$8:A121)+1</f>
        <v>104</v>
      </c>
      <c r="B122" s="26">
        <v>6845</v>
      </c>
      <c r="C122" s="27" t="s">
        <v>226</v>
      </c>
      <c r="D122" s="28" t="s">
        <v>9</v>
      </c>
      <c r="E122" s="29">
        <v>5</v>
      </c>
      <c r="F122" s="31">
        <v>30914</v>
      </c>
      <c r="G122" s="32">
        <f t="shared" si="3"/>
        <v>154570</v>
      </c>
    </row>
    <row r="123" spans="1:7" ht="15" customHeight="1" x14ac:dyDescent="0.25">
      <c r="A123" s="25">
        <f>MAX(A$8:A122)+1</f>
        <v>105</v>
      </c>
      <c r="B123" s="26">
        <v>6857</v>
      </c>
      <c r="C123" s="27" t="s">
        <v>57</v>
      </c>
      <c r="D123" s="28" t="s">
        <v>58</v>
      </c>
      <c r="E123" s="29">
        <v>9</v>
      </c>
      <c r="F123" s="31">
        <v>1320</v>
      </c>
      <c r="G123" s="32">
        <f t="shared" si="3"/>
        <v>11880</v>
      </c>
    </row>
    <row r="124" spans="1:7" ht="15" customHeight="1" x14ac:dyDescent="0.25">
      <c r="A124" s="25">
        <f>MAX(A$8:A123)+1</f>
        <v>106</v>
      </c>
      <c r="B124" s="26" t="s">
        <v>230</v>
      </c>
      <c r="C124" s="27" t="s">
        <v>229</v>
      </c>
      <c r="D124" s="28" t="s">
        <v>9</v>
      </c>
      <c r="E124" s="29">
        <v>13</v>
      </c>
      <c r="F124" s="31">
        <v>302</v>
      </c>
      <c r="G124" s="32">
        <f t="shared" si="3"/>
        <v>3926</v>
      </c>
    </row>
    <row r="125" spans="1:7" ht="15" customHeight="1" x14ac:dyDescent="0.25">
      <c r="A125" s="25">
        <f>MAX(A$8:A124)+1</f>
        <v>107</v>
      </c>
      <c r="B125" s="26" t="s">
        <v>119</v>
      </c>
      <c r="C125" s="27" t="s">
        <v>59</v>
      </c>
      <c r="D125" s="28" t="s">
        <v>10</v>
      </c>
      <c r="E125" s="29">
        <v>165</v>
      </c>
      <c r="F125" s="31">
        <v>38</v>
      </c>
      <c r="G125" s="32">
        <f t="shared" si="3"/>
        <v>6270</v>
      </c>
    </row>
    <row r="126" spans="1:7" ht="15" customHeight="1" x14ac:dyDescent="0.25">
      <c r="A126" s="25">
        <f>MAX(A$8:A125)+1</f>
        <v>108</v>
      </c>
      <c r="B126" s="26" t="s">
        <v>231</v>
      </c>
      <c r="C126" s="27" t="s">
        <v>232</v>
      </c>
      <c r="D126" s="28" t="s">
        <v>10</v>
      </c>
      <c r="E126" s="29">
        <v>85</v>
      </c>
      <c r="F126" s="31">
        <v>28</v>
      </c>
      <c r="G126" s="32">
        <f t="shared" si="3"/>
        <v>2380</v>
      </c>
    </row>
    <row r="127" spans="1:7" ht="15" customHeight="1" x14ac:dyDescent="0.25">
      <c r="A127" s="25">
        <f>MAX(A$8:A126)+1</f>
        <v>109</v>
      </c>
      <c r="B127" s="26">
        <v>6881</v>
      </c>
      <c r="C127" s="27" t="s">
        <v>60</v>
      </c>
      <c r="D127" s="28" t="s">
        <v>10</v>
      </c>
      <c r="E127" s="29">
        <v>60</v>
      </c>
      <c r="F127" s="31">
        <v>50</v>
      </c>
      <c r="G127" s="32">
        <f t="shared" si="3"/>
        <v>3000</v>
      </c>
    </row>
    <row r="128" spans="1:7" ht="15" customHeight="1" x14ac:dyDescent="0.25">
      <c r="A128" s="25">
        <f>MAX(A$8:A127)+1</f>
        <v>110</v>
      </c>
      <c r="B128" s="26">
        <v>6884</v>
      </c>
      <c r="C128" s="27" t="s">
        <v>61</v>
      </c>
      <c r="D128" s="28" t="s">
        <v>62</v>
      </c>
      <c r="E128" s="29">
        <v>700</v>
      </c>
      <c r="F128" s="31">
        <v>28</v>
      </c>
      <c r="G128" s="32">
        <f t="shared" si="3"/>
        <v>19600</v>
      </c>
    </row>
    <row r="129" spans="1:8" ht="15" customHeight="1" x14ac:dyDescent="0.25">
      <c r="A129" s="25">
        <f>MAX(A$8:A128)+1</f>
        <v>111</v>
      </c>
      <c r="B129" s="26">
        <v>6890</v>
      </c>
      <c r="C129" s="27" t="s">
        <v>63</v>
      </c>
      <c r="D129" s="28" t="s">
        <v>4</v>
      </c>
      <c r="E129" s="29">
        <v>1</v>
      </c>
      <c r="F129" s="47"/>
      <c r="G129" s="32">
        <f t="shared" si="3"/>
        <v>0</v>
      </c>
      <c r="H129" s="54" t="s">
        <v>292</v>
      </c>
    </row>
    <row r="130" spans="1:8" ht="15" customHeight="1" x14ac:dyDescent="0.25">
      <c r="A130" s="25">
        <f>MAX(A$8:A129)+1</f>
        <v>112</v>
      </c>
      <c r="B130" s="26" t="s">
        <v>137</v>
      </c>
      <c r="C130" s="27" t="s">
        <v>138</v>
      </c>
      <c r="D130" s="28" t="s">
        <v>9</v>
      </c>
      <c r="E130" s="29">
        <v>0.9</v>
      </c>
      <c r="F130" s="31">
        <v>230000</v>
      </c>
      <c r="G130" s="32">
        <f t="shared" si="3"/>
        <v>207000</v>
      </c>
    </row>
    <row r="131" spans="1:8" ht="15" customHeight="1" x14ac:dyDescent="0.25">
      <c r="A131" s="25">
        <f>MAX(A$8:A130)+1</f>
        <v>113</v>
      </c>
      <c r="B131" s="26">
        <v>6896</v>
      </c>
      <c r="C131" s="27" t="s">
        <v>103</v>
      </c>
      <c r="D131" s="28" t="s">
        <v>9</v>
      </c>
      <c r="E131" s="29">
        <v>1.5</v>
      </c>
      <c r="F131" s="31">
        <v>100000</v>
      </c>
      <c r="G131" s="32">
        <f t="shared" si="3"/>
        <v>150000</v>
      </c>
    </row>
    <row r="132" spans="1:8" ht="15" customHeight="1" x14ac:dyDescent="0.25">
      <c r="A132" s="25">
        <f>MAX(A$8:A131)+1</f>
        <v>114</v>
      </c>
      <c r="B132" s="26" t="s">
        <v>120</v>
      </c>
      <c r="C132" s="27" t="s">
        <v>64</v>
      </c>
      <c r="D132" s="28" t="s">
        <v>4</v>
      </c>
      <c r="E132" s="29">
        <v>1</v>
      </c>
      <c r="F132" s="47"/>
      <c r="G132" s="32">
        <f t="shared" si="3"/>
        <v>0</v>
      </c>
    </row>
    <row r="133" spans="1:8" ht="15" customHeight="1" x14ac:dyDescent="0.25">
      <c r="A133" s="25">
        <f>MAX(A$8:A132)+1</f>
        <v>115</v>
      </c>
      <c r="B133" s="26">
        <v>6904</v>
      </c>
      <c r="C133" s="27" t="s">
        <v>65</v>
      </c>
      <c r="D133" s="28" t="s">
        <v>4</v>
      </c>
      <c r="E133" s="29">
        <v>1</v>
      </c>
      <c r="F133" s="47"/>
      <c r="G133" s="32">
        <f t="shared" si="3"/>
        <v>0</v>
      </c>
    </row>
    <row r="134" spans="1:8" ht="15" customHeight="1" x14ac:dyDescent="0.25">
      <c r="A134" s="25">
        <f>MAX(A$8:A133)+1</f>
        <v>116</v>
      </c>
      <c r="B134" s="26" t="s">
        <v>241</v>
      </c>
      <c r="C134" s="27" t="s">
        <v>233</v>
      </c>
      <c r="D134" s="28" t="s">
        <v>4</v>
      </c>
      <c r="E134" s="29">
        <v>1</v>
      </c>
      <c r="F134" s="47"/>
      <c r="G134" s="32">
        <f t="shared" si="3"/>
        <v>0</v>
      </c>
    </row>
    <row r="135" spans="1:8" ht="15" customHeight="1" x14ac:dyDescent="0.25">
      <c r="A135" s="25">
        <f>MAX(A$8:A134)+1</f>
        <v>117</v>
      </c>
      <c r="B135" s="26">
        <v>6914</v>
      </c>
      <c r="C135" s="27" t="s">
        <v>234</v>
      </c>
      <c r="D135" s="28" t="s">
        <v>4</v>
      </c>
      <c r="E135" s="29">
        <v>1</v>
      </c>
      <c r="F135" s="47"/>
      <c r="G135" s="32">
        <f t="shared" si="3"/>
        <v>0</v>
      </c>
    </row>
    <row r="136" spans="1:8" ht="15" customHeight="1" x14ac:dyDescent="0.25">
      <c r="A136" s="25">
        <f>MAX(A$8:A135)+1</f>
        <v>118</v>
      </c>
      <c r="B136" s="26" t="s">
        <v>139</v>
      </c>
      <c r="C136" s="27" t="s">
        <v>140</v>
      </c>
      <c r="D136" s="28" t="s">
        <v>9</v>
      </c>
      <c r="E136" s="29">
        <v>175</v>
      </c>
      <c r="F136" s="47"/>
      <c r="G136" s="32">
        <f t="shared" si="3"/>
        <v>0</v>
      </c>
    </row>
    <row r="137" spans="1:8" ht="15" customHeight="1" x14ac:dyDescent="0.25">
      <c r="A137" s="25">
        <f>MAX(A$8:A136)+1</f>
        <v>119</v>
      </c>
      <c r="B137" s="26" t="s">
        <v>252</v>
      </c>
      <c r="C137" s="27" t="s">
        <v>253</v>
      </c>
      <c r="D137" s="28" t="s">
        <v>9</v>
      </c>
      <c r="E137" s="29">
        <v>25</v>
      </c>
      <c r="F137" s="31">
        <f>2456+666</f>
        <v>3122</v>
      </c>
      <c r="G137" s="32">
        <f t="shared" si="3"/>
        <v>78050</v>
      </c>
    </row>
    <row r="138" spans="1:8" ht="15" customHeight="1" x14ac:dyDescent="0.25">
      <c r="A138" s="25"/>
      <c r="B138" s="26"/>
      <c r="C138" s="27" t="s">
        <v>287</v>
      </c>
      <c r="D138" s="28"/>
      <c r="E138" s="29">
        <v>1</v>
      </c>
      <c r="F138" s="31">
        <v>600000</v>
      </c>
      <c r="G138" s="32">
        <f t="shared" si="3"/>
        <v>600000</v>
      </c>
    </row>
    <row r="139" spans="1:8" ht="15" hidden="1" customHeight="1" x14ac:dyDescent="0.25">
      <c r="A139" s="25">
        <f>MAX(A$8:A137)+1</f>
        <v>120</v>
      </c>
      <c r="B139" s="26">
        <v>6956</v>
      </c>
      <c r="C139" s="27" t="s">
        <v>66</v>
      </c>
      <c r="D139" s="28" t="s">
        <v>53</v>
      </c>
      <c r="E139" s="29">
        <v>6</v>
      </c>
      <c r="F139" s="31"/>
      <c r="G139" s="32">
        <f t="shared" si="3"/>
        <v>0</v>
      </c>
    </row>
    <row r="140" spans="1:8" ht="15" hidden="1" customHeight="1" x14ac:dyDescent="0.25">
      <c r="A140" s="25">
        <f>MAX(A$8:A139)+1</f>
        <v>121</v>
      </c>
      <c r="B140" s="26">
        <v>6973</v>
      </c>
      <c r="C140" s="27" t="s">
        <v>67</v>
      </c>
      <c r="D140" s="28" t="s">
        <v>4</v>
      </c>
      <c r="E140" s="29">
        <v>1</v>
      </c>
      <c r="F140" s="31"/>
      <c r="G140" s="32">
        <f t="shared" si="3"/>
        <v>0</v>
      </c>
    </row>
    <row r="141" spans="1:8" ht="15" hidden="1" customHeight="1" x14ac:dyDescent="0.25">
      <c r="A141" s="25">
        <f>MAX(A$8:A140)+1</f>
        <v>122</v>
      </c>
      <c r="B141" s="26">
        <v>6980</v>
      </c>
      <c r="C141" s="27" t="s">
        <v>68</v>
      </c>
      <c r="D141" s="28" t="s">
        <v>53</v>
      </c>
      <c r="E141" s="29">
        <v>60</v>
      </c>
      <c r="F141" s="31"/>
      <c r="G141" s="32">
        <f t="shared" si="3"/>
        <v>0</v>
      </c>
    </row>
    <row r="142" spans="1:8" ht="15" hidden="1" customHeight="1" x14ac:dyDescent="0.25">
      <c r="A142" s="25">
        <f>MAX(A$8:A141)+1</f>
        <v>123</v>
      </c>
      <c r="B142" s="26" t="s">
        <v>121</v>
      </c>
      <c r="C142" s="27" t="s">
        <v>104</v>
      </c>
      <c r="D142" s="28" t="s">
        <v>53</v>
      </c>
      <c r="E142" s="29">
        <v>65</v>
      </c>
      <c r="F142" s="31"/>
      <c r="G142" s="32">
        <f t="shared" si="3"/>
        <v>0</v>
      </c>
    </row>
    <row r="143" spans="1:8" ht="15" hidden="1" customHeight="1" x14ac:dyDescent="0.25">
      <c r="A143" s="25">
        <f>MAX(A$8:A142)+1</f>
        <v>124</v>
      </c>
      <c r="B143" s="26">
        <v>6974</v>
      </c>
      <c r="C143" s="27" t="s">
        <v>69</v>
      </c>
      <c r="D143" s="28" t="s">
        <v>4</v>
      </c>
      <c r="E143" s="29">
        <v>1</v>
      </c>
      <c r="F143" s="31"/>
      <c r="G143" s="32">
        <f t="shared" si="3"/>
        <v>0</v>
      </c>
    </row>
    <row r="144" spans="1:8" ht="15" hidden="1" customHeight="1" x14ac:dyDescent="0.25">
      <c r="A144" s="25">
        <f>MAX(A$8:A143)+1</f>
        <v>125</v>
      </c>
      <c r="B144" s="26" t="s">
        <v>122</v>
      </c>
      <c r="C144" s="27" t="s">
        <v>105</v>
      </c>
      <c r="D144" s="28" t="s">
        <v>58</v>
      </c>
      <c r="E144" s="29">
        <v>40</v>
      </c>
      <c r="F144" s="31"/>
      <c r="G144" s="32">
        <f t="shared" si="3"/>
        <v>0</v>
      </c>
    </row>
    <row r="145" spans="1:7" ht="15" hidden="1" customHeight="1" x14ac:dyDescent="0.25">
      <c r="A145" s="25">
        <f>MAX(A$8:A144)+1</f>
        <v>126</v>
      </c>
      <c r="B145" s="26" t="s">
        <v>235</v>
      </c>
      <c r="C145" s="27" t="s">
        <v>236</v>
      </c>
      <c r="D145" s="28" t="s">
        <v>53</v>
      </c>
      <c r="E145" s="29">
        <v>100</v>
      </c>
      <c r="F145" s="31"/>
      <c r="G145" s="32">
        <f t="shared" si="3"/>
        <v>0</v>
      </c>
    </row>
    <row r="146" spans="1:7" ht="15" hidden="1" customHeight="1" x14ac:dyDescent="0.25">
      <c r="A146" s="25">
        <f>MAX(A$8:A145)+1</f>
        <v>127</v>
      </c>
      <c r="B146" s="26" t="s">
        <v>239</v>
      </c>
      <c r="C146" s="27" t="s">
        <v>240</v>
      </c>
      <c r="D146" s="28" t="s">
        <v>4</v>
      </c>
      <c r="E146" s="29">
        <v>1</v>
      </c>
      <c r="F146" s="31"/>
      <c r="G146" s="32">
        <f t="shared" si="3"/>
        <v>0</v>
      </c>
    </row>
    <row r="147" spans="1:7" ht="15" hidden="1" customHeight="1" x14ac:dyDescent="0.25">
      <c r="A147" s="25">
        <f>MAX(A$8:A146)+1</f>
        <v>128</v>
      </c>
      <c r="B147" s="26" t="s">
        <v>237</v>
      </c>
      <c r="C147" s="27" t="s">
        <v>238</v>
      </c>
      <c r="D147" s="28" t="s">
        <v>9</v>
      </c>
      <c r="E147" s="29">
        <v>6</v>
      </c>
      <c r="F147" s="31"/>
      <c r="G147" s="32">
        <f t="shared" si="3"/>
        <v>0</v>
      </c>
    </row>
    <row r="148" spans="1:7" ht="15" customHeight="1" x14ac:dyDescent="0.25">
      <c r="A148" s="25">
        <f>MAX(A$8:A147)+1</f>
        <v>129</v>
      </c>
      <c r="B148" s="26"/>
      <c r="C148" s="27" t="s">
        <v>70</v>
      </c>
      <c r="D148" s="28" t="s">
        <v>53</v>
      </c>
      <c r="E148" s="29">
        <v>150</v>
      </c>
      <c r="F148" s="31">
        <v>400</v>
      </c>
      <c r="G148" s="32">
        <f t="shared" ref="G148:G174" si="4">E148*F148</f>
        <v>60000</v>
      </c>
    </row>
    <row r="149" spans="1:7" ht="15" customHeight="1" x14ac:dyDescent="0.25">
      <c r="A149" s="52" t="s">
        <v>106</v>
      </c>
      <c r="B149" s="52"/>
      <c r="C149" s="52"/>
      <c r="D149" s="52"/>
      <c r="E149" s="52"/>
      <c r="F149" s="52"/>
      <c r="G149" s="52"/>
    </row>
    <row r="150" spans="1:7" ht="15" customHeight="1" x14ac:dyDescent="0.25">
      <c r="A150" s="25">
        <f>MAX(A$8:A149)+1</f>
        <v>130</v>
      </c>
      <c r="B150" s="26" t="s">
        <v>242</v>
      </c>
      <c r="C150" s="27" t="s">
        <v>243</v>
      </c>
      <c r="D150" s="28" t="s">
        <v>4</v>
      </c>
      <c r="E150" s="29">
        <v>1</v>
      </c>
      <c r="F150" s="31">
        <v>5000</v>
      </c>
      <c r="G150" s="32">
        <f t="shared" si="4"/>
        <v>5000</v>
      </c>
    </row>
    <row r="151" spans="1:7" ht="15" hidden="1" customHeight="1" x14ac:dyDescent="0.25">
      <c r="A151" s="25">
        <f>MAX(A$8:A150)+1</f>
        <v>131</v>
      </c>
      <c r="B151" s="26">
        <v>7006</v>
      </c>
      <c r="C151" s="27" t="s">
        <v>71</v>
      </c>
      <c r="D151" s="28" t="s">
        <v>12</v>
      </c>
      <c r="E151" s="29">
        <v>35</v>
      </c>
      <c r="F151" s="31"/>
      <c r="G151" s="32">
        <f t="shared" si="4"/>
        <v>0</v>
      </c>
    </row>
    <row r="152" spans="1:7" ht="15" hidden="1" customHeight="1" x14ac:dyDescent="0.25">
      <c r="A152" s="25">
        <f>MAX(A$8:A151)+1</f>
        <v>132</v>
      </c>
      <c r="B152" s="26">
        <v>7008</v>
      </c>
      <c r="C152" s="27" t="s">
        <v>72</v>
      </c>
      <c r="D152" s="28" t="s">
        <v>58</v>
      </c>
      <c r="E152" s="29">
        <v>1</v>
      </c>
      <c r="F152" s="31"/>
      <c r="G152" s="32">
        <f t="shared" si="4"/>
        <v>0</v>
      </c>
    </row>
    <row r="153" spans="1:7" ht="15" hidden="1" customHeight="1" x14ac:dyDescent="0.25">
      <c r="A153" s="25">
        <f>MAX(A$8:A152)+1</f>
        <v>133</v>
      </c>
      <c r="B153" s="26">
        <v>7017</v>
      </c>
      <c r="C153" s="27" t="s">
        <v>73</v>
      </c>
      <c r="D153" s="28" t="s">
        <v>12</v>
      </c>
      <c r="E153" s="29">
        <v>50</v>
      </c>
      <c r="F153" s="31"/>
      <c r="G153" s="32">
        <f t="shared" si="4"/>
        <v>0</v>
      </c>
    </row>
    <row r="154" spans="1:7" ht="15" customHeight="1" x14ac:dyDescent="0.25">
      <c r="A154" s="25">
        <f>MAX(A$8:A153)+1</f>
        <v>134</v>
      </c>
      <c r="B154" s="26" t="s">
        <v>123</v>
      </c>
      <c r="C154" s="27" t="s">
        <v>74</v>
      </c>
      <c r="D154" s="28" t="s">
        <v>4</v>
      </c>
      <c r="E154" s="29">
        <v>1</v>
      </c>
      <c r="F154" s="31">
        <v>100000</v>
      </c>
      <c r="G154" s="32">
        <f t="shared" si="4"/>
        <v>100000</v>
      </c>
    </row>
    <row r="155" spans="1:7" ht="15" customHeight="1" x14ac:dyDescent="0.25">
      <c r="A155" s="25">
        <f>MAX(A$8:A154)+1</f>
        <v>135</v>
      </c>
      <c r="B155" s="26">
        <v>7038</v>
      </c>
      <c r="C155" s="27" t="s">
        <v>75</v>
      </c>
      <c r="D155" s="28" t="s">
        <v>4</v>
      </c>
      <c r="E155" s="29">
        <v>1</v>
      </c>
      <c r="F155" s="31">
        <v>100000</v>
      </c>
      <c r="G155" s="32">
        <f t="shared" si="4"/>
        <v>100000</v>
      </c>
    </row>
    <row r="156" spans="1:7" ht="15" customHeight="1" x14ac:dyDescent="0.25">
      <c r="A156" s="25">
        <f>MAX(A$8:A155)+1</f>
        <v>136</v>
      </c>
      <c r="B156" s="26">
        <v>7042</v>
      </c>
      <c r="C156" s="27" t="s">
        <v>76</v>
      </c>
      <c r="D156" s="28" t="s">
        <v>4</v>
      </c>
      <c r="E156" s="29">
        <v>1</v>
      </c>
      <c r="F156" s="31">
        <v>1000</v>
      </c>
      <c r="G156" s="32">
        <f t="shared" si="4"/>
        <v>1000</v>
      </c>
    </row>
    <row r="157" spans="1:7" ht="15" customHeight="1" x14ac:dyDescent="0.25">
      <c r="A157" s="25">
        <f>MAX(A$8:A156)+1</f>
        <v>137</v>
      </c>
      <c r="B157" s="26">
        <v>7055</v>
      </c>
      <c r="C157" s="27" t="s">
        <v>77</v>
      </c>
      <c r="D157" s="28" t="s">
        <v>8</v>
      </c>
      <c r="E157" s="29">
        <v>100</v>
      </c>
      <c r="F157" s="31">
        <v>33</v>
      </c>
      <c r="G157" s="32">
        <f t="shared" si="4"/>
        <v>3300</v>
      </c>
    </row>
    <row r="158" spans="1:7" ht="15" customHeight="1" x14ac:dyDescent="0.25">
      <c r="A158" s="25">
        <f>MAX(A$8:A157)+1</f>
        <v>138</v>
      </c>
      <c r="B158" s="26">
        <v>7058</v>
      </c>
      <c r="C158" s="27" t="s">
        <v>244</v>
      </c>
      <c r="D158" s="28" t="s">
        <v>10</v>
      </c>
      <c r="E158" s="29">
        <v>3200</v>
      </c>
      <c r="F158" s="31">
        <v>1</v>
      </c>
      <c r="G158" s="32">
        <f t="shared" si="4"/>
        <v>3200</v>
      </c>
    </row>
    <row r="159" spans="1:7" ht="15" customHeight="1" x14ac:dyDescent="0.25">
      <c r="A159" s="25">
        <f>MAX(A$8:A158)+1</f>
        <v>139</v>
      </c>
      <c r="B159" s="26" t="s">
        <v>141</v>
      </c>
      <c r="C159" s="27" t="s">
        <v>245</v>
      </c>
      <c r="D159" s="28" t="s">
        <v>58</v>
      </c>
      <c r="E159" s="29">
        <v>55</v>
      </c>
      <c r="F159" s="31">
        <v>48</v>
      </c>
      <c r="G159" s="32">
        <f t="shared" si="4"/>
        <v>2640</v>
      </c>
    </row>
    <row r="160" spans="1:7" ht="15" customHeight="1" x14ac:dyDescent="0.25">
      <c r="A160" s="25">
        <f>MAX(A$8:A159)+1</f>
        <v>140</v>
      </c>
      <c r="B160" s="26" t="s">
        <v>246</v>
      </c>
      <c r="C160" s="27" t="s">
        <v>247</v>
      </c>
      <c r="D160" s="28" t="s">
        <v>8</v>
      </c>
      <c r="E160" s="29">
        <v>75</v>
      </c>
      <c r="F160" s="31">
        <f>249+322</f>
        <v>571</v>
      </c>
      <c r="G160" s="32">
        <f t="shared" si="4"/>
        <v>42825</v>
      </c>
    </row>
    <row r="161" spans="1:8" ht="15" customHeight="1" x14ac:dyDescent="0.25">
      <c r="A161" s="25">
        <f>MAX(A$8:A160)+1</f>
        <v>141</v>
      </c>
      <c r="B161" s="26">
        <v>7085</v>
      </c>
      <c r="C161" s="27" t="s">
        <v>78</v>
      </c>
      <c r="D161" s="28" t="s">
        <v>9</v>
      </c>
      <c r="E161" s="29">
        <v>35</v>
      </c>
      <c r="F161" s="31">
        <v>500</v>
      </c>
      <c r="G161" s="32">
        <f t="shared" si="4"/>
        <v>17500</v>
      </c>
    </row>
    <row r="162" spans="1:8" ht="15" customHeight="1" x14ac:dyDescent="0.25">
      <c r="A162" s="25">
        <f>MAX(A$8:A161)+1</f>
        <v>142</v>
      </c>
      <c r="B162" s="26">
        <v>7106</v>
      </c>
      <c r="C162" s="27" t="s">
        <v>79</v>
      </c>
      <c r="D162" s="28" t="s">
        <v>10</v>
      </c>
      <c r="E162" s="29">
        <v>2400</v>
      </c>
      <c r="F162" s="31">
        <v>2</v>
      </c>
      <c r="G162" s="32">
        <f t="shared" si="4"/>
        <v>4800</v>
      </c>
    </row>
    <row r="163" spans="1:8" ht="15" hidden="1" customHeight="1" x14ac:dyDescent="0.25">
      <c r="A163" s="25">
        <f>MAX(A$8:A162)+1</f>
        <v>143</v>
      </c>
      <c r="B163" s="26">
        <v>9605</v>
      </c>
      <c r="C163" s="27" t="s">
        <v>80</v>
      </c>
      <c r="D163" s="28" t="s">
        <v>10</v>
      </c>
      <c r="E163" s="29">
        <v>2000</v>
      </c>
      <c r="F163" s="31"/>
      <c r="G163" s="32">
        <f t="shared" si="4"/>
        <v>0</v>
      </c>
    </row>
    <row r="164" spans="1:8" ht="15" hidden="1" customHeight="1" x14ac:dyDescent="0.25">
      <c r="A164" s="25">
        <f>MAX(A$8:A163)+1</f>
        <v>144</v>
      </c>
      <c r="B164" s="26">
        <v>7360</v>
      </c>
      <c r="C164" s="27" t="s">
        <v>81</v>
      </c>
      <c r="D164" s="28" t="s">
        <v>10</v>
      </c>
      <c r="E164" s="29">
        <v>5000</v>
      </c>
      <c r="F164" s="31"/>
      <c r="G164" s="32">
        <f t="shared" si="4"/>
        <v>0</v>
      </c>
    </row>
    <row r="165" spans="1:8" ht="15" customHeight="1" x14ac:dyDescent="0.25">
      <c r="A165" s="25">
        <f>MAX(A$8:A164)+1</f>
        <v>145</v>
      </c>
      <c r="B165" s="26" t="s">
        <v>145</v>
      </c>
      <c r="C165" s="30" t="s">
        <v>146</v>
      </c>
      <c r="D165" s="28" t="s">
        <v>17</v>
      </c>
      <c r="E165" s="29">
        <v>1</v>
      </c>
      <c r="F165" s="31">
        <v>10000</v>
      </c>
      <c r="G165" s="32">
        <f t="shared" si="4"/>
        <v>10000</v>
      </c>
    </row>
    <row r="166" spans="1:8" ht="15" customHeight="1" x14ac:dyDescent="0.25">
      <c r="A166" s="25">
        <f>MAX(A$8:A165)+1</f>
        <v>146</v>
      </c>
      <c r="B166" s="26">
        <v>7480</v>
      </c>
      <c r="C166" s="27" t="s">
        <v>82</v>
      </c>
      <c r="D166" s="28" t="s">
        <v>17</v>
      </c>
      <c r="E166" s="29">
        <v>1</v>
      </c>
      <c r="F166" s="31">
        <v>10000</v>
      </c>
      <c r="G166" s="32">
        <f t="shared" si="4"/>
        <v>10000</v>
      </c>
    </row>
    <row r="167" spans="1:8" ht="15" customHeight="1" x14ac:dyDescent="0.25">
      <c r="A167" s="25">
        <f>MAX(A$8:A166)+1</f>
        <v>147</v>
      </c>
      <c r="B167" s="26">
        <v>7725</v>
      </c>
      <c r="C167" s="27" t="s">
        <v>83</v>
      </c>
      <c r="D167" s="28" t="s">
        <v>17</v>
      </c>
      <c r="E167" s="29">
        <v>1</v>
      </c>
      <c r="F167" s="31">
        <v>5</v>
      </c>
      <c r="G167" s="32">
        <f t="shared" si="4"/>
        <v>5</v>
      </c>
    </row>
    <row r="168" spans="1:8" ht="15" customHeight="1" x14ac:dyDescent="0.25">
      <c r="A168" s="25">
        <f>MAX(A$8:A167)+1</f>
        <v>148</v>
      </c>
      <c r="B168" s="26">
        <v>7728</v>
      </c>
      <c r="C168" s="27" t="s">
        <v>84</v>
      </c>
      <c r="D168" s="28" t="s">
        <v>33</v>
      </c>
      <c r="E168" s="29">
        <v>1</v>
      </c>
      <c r="F168" s="31">
        <v>-1</v>
      </c>
      <c r="G168" s="32">
        <f t="shared" si="4"/>
        <v>-1</v>
      </c>
    </row>
    <row r="169" spans="1:8" ht="15" hidden="1" customHeight="1" x14ac:dyDescent="0.25">
      <c r="A169" s="25">
        <f>MAX(A$8:A168)+1</f>
        <v>149</v>
      </c>
      <c r="B169" s="26" t="s">
        <v>248</v>
      </c>
      <c r="C169" s="27" t="s">
        <v>249</v>
      </c>
      <c r="D169" s="28" t="s">
        <v>33</v>
      </c>
      <c r="E169" s="29">
        <v>1</v>
      </c>
      <c r="F169" s="31"/>
      <c r="G169" s="32">
        <f t="shared" si="4"/>
        <v>0</v>
      </c>
    </row>
    <row r="170" spans="1:8" ht="15" customHeight="1" x14ac:dyDescent="0.25">
      <c r="A170" s="25">
        <f>MAX(A$8:A169)+1</f>
        <v>150</v>
      </c>
      <c r="B170" s="26">
        <v>7732</v>
      </c>
      <c r="C170" s="27" t="s">
        <v>85</v>
      </c>
      <c r="D170" s="28" t="s">
        <v>33</v>
      </c>
      <c r="E170" s="29">
        <v>1</v>
      </c>
      <c r="F170" s="31">
        <v>-10</v>
      </c>
      <c r="G170" s="32">
        <f t="shared" si="4"/>
        <v>-10</v>
      </c>
    </row>
    <row r="171" spans="1:8" ht="15" customHeight="1" x14ac:dyDescent="0.25">
      <c r="A171" s="25">
        <f>MAX(A$8:A170)+1</f>
        <v>151</v>
      </c>
      <c r="B171" s="26">
        <v>7736</v>
      </c>
      <c r="C171" s="27" t="s">
        <v>86</v>
      </c>
      <c r="D171" s="28" t="s">
        <v>4</v>
      </c>
      <c r="E171" s="29">
        <v>1</v>
      </c>
      <c r="F171" s="31">
        <v>15000</v>
      </c>
      <c r="G171" s="32">
        <f t="shared" si="4"/>
        <v>15000</v>
      </c>
    </row>
    <row r="172" spans="1:8" ht="15" hidden="1" customHeight="1" x14ac:dyDescent="0.25">
      <c r="A172" s="25">
        <f>MAX(A$8:A171)+1</f>
        <v>152</v>
      </c>
      <c r="B172" s="26" t="s">
        <v>142</v>
      </c>
      <c r="C172" s="27" t="s">
        <v>143</v>
      </c>
      <c r="D172" s="28" t="s">
        <v>8</v>
      </c>
      <c r="E172" s="29">
        <v>2</v>
      </c>
      <c r="F172" s="46"/>
      <c r="G172" s="32">
        <f t="shared" si="4"/>
        <v>0</v>
      </c>
    </row>
    <row r="173" spans="1:8" ht="15" customHeight="1" x14ac:dyDescent="0.25">
      <c r="A173" s="25">
        <f>MAX(A$8:A172)+1</f>
        <v>153</v>
      </c>
      <c r="B173" s="26">
        <v>7405</v>
      </c>
      <c r="C173" s="27" t="s">
        <v>107</v>
      </c>
      <c r="D173" s="28" t="s">
        <v>4</v>
      </c>
      <c r="E173" s="29">
        <v>1</v>
      </c>
      <c r="F173" s="31">
        <v>5000</v>
      </c>
      <c r="G173" s="32">
        <f t="shared" si="4"/>
        <v>5000</v>
      </c>
    </row>
    <row r="174" spans="1:8" ht="15" customHeight="1" x14ac:dyDescent="0.25">
      <c r="A174" s="25">
        <f>MAX(A$8:A173)+1</f>
        <v>154</v>
      </c>
      <c r="B174" s="26"/>
      <c r="C174" s="27" t="s">
        <v>250</v>
      </c>
      <c r="D174" s="42">
        <v>0.1</v>
      </c>
      <c r="E174" s="29">
        <v>1</v>
      </c>
      <c r="F174" s="31">
        <f>D174*H174</f>
        <v>3259475.9000000004</v>
      </c>
      <c r="G174" s="32">
        <f t="shared" si="4"/>
        <v>3259475.9000000004</v>
      </c>
      <c r="H174" s="12">
        <f>SUM(G8:G173)</f>
        <v>32594759</v>
      </c>
    </row>
    <row r="175" spans="1:8" ht="15" customHeight="1" x14ac:dyDescent="0.25">
      <c r="A175" s="33"/>
      <c r="B175" s="34"/>
      <c r="C175" s="35"/>
      <c r="D175" s="36"/>
      <c r="E175" s="3"/>
      <c r="F175" s="37"/>
      <c r="G175" s="38"/>
    </row>
    <row r="176" spans="1:8" ht="15" customHeight="1" x14ac:dyDescent="0.25">
      <c r="A176" s="1"/>
      <c r="B176" s="6" t="s">
        <v>128</v>
      </c>
      <c r="D176" s="2"/>
      <c r="E176" s="3"/>
    </row>
    <row r="177" spans="1:7" ht="15" customHeight="1" x14ac:dyDescent="0.25">
      <c r="A177" s="4"/>
      <c r="B177" s="10"/>
      <c r="C177" s="5" t="s">
        <v>129</v>
      </c>
      <c r="D177" s="4"/>
      <c r="E177" s="3"/>
      <c r="G177" s="12">
        <f>SUM(G8:G174)</f>
        <v>35854234.899999999</v>
      </c>
    </row>
    <row r="178" spans="1:7" ht="15" customHeight="1" x14ac:dyDescent="0.25">
      <c r="A178" s="4"/>
      <c r="B178" s="10"/>
      <c r="C178" s="5" t="s">
        <v>130</v>
      </c>
      <c r="D178" s="48">
        <v>0.1</v>
      </c>
      <c r="E178" s="3"/>
      <c r="G178" s="39">
        <f>G177*D178</f>
        <v>3585423.49</v>
      </c>
    </row>
    <row r="179" spans="1:7" ht="15" customHeight="1" x14ac:dyDescent="0.25">
      <c r="A179" s="4"/>
      <c r="B179" s="10"/>
      <c r="C179" s="5" t="s">
        <v>131</v>
      </c>
      <c r="D179" s="49"/>
      <c r="E179" s="3"/>
      <c r="G179" s="12">
        <f>G177+G178</f>
        <v>39439658.390000001</v>
      </c>
    </row>
    <row r="180" spans="1:7" ht="15" customHeight="1" x14ac:dyDescent="0.25">
      <c r="A180" s="4"/>
      <c r="B180" s="10"/>
      <c r="C180" s="5" t="s">
        <v>132</v>
      </c>
      <c r="D180" s="50">
        <v>9.8000000000000004E-2</v>
      </c>
      <c r="E180" s="3"/>
      <c r="G180" s="39">
        <f>G179*D180</f>
        <v>3865086.5222200002</v>
      </c>
    </row>
    <row r="181" spans="1:7" ht="15" customHeight="1" x14ac:dyDescent="0.25">
      <c r="A181" s="4"/>
      <c r="B181" s="10"/>
      <c r="C181" s="5" t="s">
        <v>133</v>
      </c>
      <c r="D181" s="49"/>
      <c r="E181" s="3"/>
      <c r="G181" s="12">
        <f>G179+G180</f>
        <v>43304744.912220001</v>
      </c>
    </row>
    <row r="182" spans="1:7" ht="15" customHeight="1" x14ac:dyDescent="0.25">
      <c r="A182" s="4"/>
      <c r="B182" s="10"/>
      <c r="C182" s="5"/>
      <c r="D182" s="49"/>
      <c r="E182" s="3"/>
      <c r="G182" s="12"/>
    </row>
    <row r="183" spans="1:7" ht="15" customHeight="1" x14ac:dyDescent="0.25">
      <c r="A183" s="4"/>
      <c r="B183" s="10"/>
      <c r="C183" s="5" t="s">
        <v>136</v>
      </c>
      <c r="D183" s="48">
        <v>0.15</v>
      </c>
      <c r="E183" s="3"/>
      <c r="G183" s="12">
        <f>G181*D183</f>
        <v>6495711.7368329996</v>
      </c>
    </row>
    <row r="184" spans="1:7" ht="15" customHeight="1" x14ac:dyDescent="0.25">
      <c r="A184" s="4"/>
      <c r="B184" s="10"/>
      <c r="C184" s="15" t="s">
        <v>135</v>
      </c>
      <c r="D184" s="48">
        <v>0.04</v>
      </c>
      <c r="E184" s="3"/>
      <c r="G184" s="39">
        <f>G181*D184</f>
        <v>1732189.7964888001</v>
      </c>
    </row>
    <row r="185" spans="1:7" ht="15" customHeight="1" x14ac:dyDescent="0.25">
      <c r="A185" s="4"/>
      <c r="B185" s="10"/>
      <c r="C185" s="15"/>
      <c r="D185" s="14"/>
      <c r="E185" s="3"/>
      <c r="G185" s="12"/>
    </row>
    <row r="186" spans="1:7" ht="15" customHeight="1" x14ac:dyDescent="0.25">
      <c r="A186" s="4"/>
      <c r="B186" s="10"/>
      <c r="C186" s="7" t="s">
        <v>134</v>
      </c>
      <c r="D186" s="4"/>
      <c r="E186" s="3"/>
      <c r="G186" s="16">
        <f>SUM(G181:G184)</f>
        <v>51532646.445541799</v>
      </c>
    </row>
  </sheetData>
  <mergeCells count="11">
    <mergeCell ref="A1:G1"/>
    <mergeCell ref="A149:G149"/>
    <mergeCell ref="A101:G101"/>
    <mergeCell ref="A80:G80"/>
    <mergeCell ref="A68:G68"/>
    <mergeCell ref="A66:G66"/>
    <mergeCell ref="A39:G39"/>
    <mergeCell ref="A29:G29"/>
    <mergeCell ref="A24:G24"/>
    <mergeCell ref="A19:G19"/>
    <mergeCell ref="A7:G7"/>
  </mergeCells>
  <pageMargins left="0.7" right="0.7" top="0.75" bottom="0.75" header="0.3" footer="0.3"/>
  <pageSetup paperSize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>
      <selection activeCell="E7" sqref="E7"/>
    </sheetView>
  </sheetViews>
  <sheetFormatPr defaultRowHeight="15" x14ac:dyDescent="0.25"/>
  <cols>
    <col min="1" max="1" width="17.28515625" bestFit="1" customWidth="1"/>
    <col min="2" max="2" width="38.7109375" bestFit="1" customWidth="1"/>
    <col min="6" max="6" width="12.5703125" bestFit="1" customWidth="1"/>
  </cols>
  <sheetData>
    <row r="1" spans="1:6" ht="25.5" x14ac:dyDescent="0.25">
      <c r="A1" s="28" t="s">
        <v>276</v>
      </c>
      <c r="B1" s="22" t="s">
        <v>1</v>
      </c>
      <c r="C1" s="20" t="s">
        <v>2</v>
      </c>
      <c r="D1" s="23" t="s">
        <v>3</v>
      </c>
      <c r="E1" s="24" t="s">
        <v>124</v>
      </c>
      <c r="F1" s="24" t="s">
        <v>127</v>
      </c>
    </row>
    <row r="2" spans="1:6" x14ac:dyDescent="0.25">
      <c r="A2" s="25">
        <v>1</v>
      </c>
      <c r="B2" s="45" t="s">
        <v>278</v>
      </c>
      <c r="C2" s="28" t="s">
        <v>10</v>
      </c>
      <c r="D2" s="29">
        <v>1</v>
      </c>
      <c r="E2" s="31">
        <v>670</v>
      </c>
      <c r="F2" s="32">
        <f t="shared" ref="F2:F6" si="0">D2*E2</f>
        <v>670</v>
      </c>
    </row>
    <row r="3" spans="1:6" x14ac:dyDescent="0.25">
      <c r="A3" s="25">
        <f>MAX(A2:A$2)+1</f>
        <v>2</v>
      </c>
      <c r="B3" s="45" t="s">
        <v>277</v>
      </c>
      <c r="C3" s="28" t="s">
        <v>10</v>
      </c>
      <c r="D3" s="29">
        <v>15</v>
      </c>
      <c r="E3" s="31">
        <v>187</v>
      </c>
      <c r="F3" s="32">
        <f t="shared" si="0"/>
        <v>2805</v>
      </c>
    </row>
    <row r="4" spans="1:6" x14ac:dyDescent="0.25">
      <c r="A4" s="25">
        <f>MAX(A$2:A3)+1</f>
        <v>3</v>
      </c>
      <c r="B4" s="45" t="s">
        <v>279</v>
      </c>
      <c r="C4" s="28" t="s">
        <v>9</v>
      </c>
      <c r="D4" s="29">
        <v>8</v>
      </c>
      <c r="E4" s="31">
        <v>3545</v>
      </c>
      <c r="F4" s="32">
        <f t="shared" si="0"/>
        <v>28360</v>
      </c>
    </row>
    <row r="5" spans="1:6" x14ac:dyDescent="0.25">
      <c r="A5" s="25">
        <f>MAX(A$2:A4)+1</f>
        <v>4</v>
      </c>
      <c r="B5" s="45" t="s">
        <v>282</v>
      </c>
      <c r="C5" s="28" t="s">
        <v>8</v>
      </c>
      <c r="D5" s="29">
        <v>15</v>
      </c>
      <c r="E5" s="31">
        <v>674</v>
      </c>
      <c r="F5" s="32">
        <f t="shared" si="0"/>
        <v>10110</v>
      </c>
    </row>
    <row r="6" spans="1:6" x14ac:dyDescent="0.25">
      <c r="A6" s="25">
        <f>MAX(A$2:A5)+1</f>
        <v>5</v>
      </c>
      <c r="B6" s="45" t="s">
        <v>288</v>
      </c>
      <c r="C6" s="28" t="s">
        <v>62</v>
      </c>
      <c r="D6" s="29">
        <v>250</v>
      </c>
      <c r="E6" s="31">
        <v>10</v>
      </c>
      <c r="F6" s="32">
        <f t="shared" si="0"/>
        <v>2500</v>
      </c>
    </row>
    <row r="7" spans="1:6" x14ac:dyDescent="0.25">
      <c r="A7" s="25">
        <f>MAX(A$2:A6)+1</f>
        <v>6</v>
      </c>
      <c r="B7" s="45"/>
      <c r="C7" s="28"/>
      <c r="D7" s="29"/>
      <c r="E7" s="31"/>
      <c r="F7" s="32"/>
    </row>
    <row r="8" spans="1:6" x14ac:dyDescent="0.25">
      <c r="A8" s="25">
        <f>MAX(A$2:A7)+1</f>
        <v>7</v>
      </c>
      <c r="B8" s="45"/>
      <c r="C8" s="28"/>
      <c r="D8" s="29"/>
      <c r="E8" s="31"/>
      <c r="F8" s="32"/>
    </row>
    <row r="9" spans="1:6" x14ac:dyDescent="0.25">
      <c r="A9" s="25">
        <f>MAX(A$2:A8)+1</f>
        <v>8</v>
      </c>
      <c r="B9" s="45"/>
      <c r="C9" s="28"/>
      <c r="D9" s="29"/>
      <c r="E9" s="31"/>
      <c r="F9" s="32"/>
    </row>
    <row r="10" spans="1:6" x14ac:dyDescent="0.25">
      <c r="F10" s="12">
        <f>SUM(F2:F9)</f>
        <v>44445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Estimate</vt:lpstr>
      <vt:lpstr>Removing Misc. Traffic Items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Camacho-Morales, Jozier</dc:creator>
  <cp:lastModifiedBy>Chi, Karen</cp:lastModifiedBy>
  <cp:lastPrinted>2021-03-31T16:04:38Z</cp:lastPrinted>
  <dcterms:created xsi:type="dcterms:W3CDTF">2021-02-23T00:28:26Z</dcterms:created>
  <dcterms:modified xsi:type="dcterms:W3CDTF">2021-12-22T21:38:39Z</dcterms:modified>
</cp:coreProperties>
</file>