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AWork\Class\"/>
    </mc:Choice>
  </mc:AlternateContent>
  <bookViews>
    <workbookView xWindow="0" yWindow="0" windowWidth="21570" windowHeight="84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Sheet1!$A$1:$F$38</definedName>
  </definedNames>
  <calcPr calcId="162913"/>
</workbook>
</file>

<file path=xl/calcChain.xml><?xml version="1.0" encoding="utf-8"?>
<calcChain xmlns="http://schemas.openxmlformats.org/spreadsheetml/2006/main">
  <c r="A8" i="2" l="1"/>
  <c r="A9" i="2"/>
  <c r="A10" i="2"/>
  <c r="A11" i="2"/>
  <c r="A12" i="2"/>
  <c r="A13" i="2"/>
  <c r="A14" i="2"/>
  <c r="A15" i="2"/>
  <c r="A16" i="2"/>
  <c r="A17" i="2"/>
  <c r="A18" i="2"/>
  <c r="A19" i="2"/>
  <c r="A7" i="2"/>
  <c r="B8" i="2"/>
  <c r="B9" i="2"/>
  <c r="B10" i="2"/>
  <c r="B11" i="2"/>
  <c r="B12" i="2"/>
  <c r="B13" i="2"/>
  <c r="B14" i="2"/>
  <c r="B15" i="2"/>
  <c r="B16" i="2"/>
  <c r="B17" i="2"/>
  <c r="B18" i="2"/>
  <c r="B7" i="2"/>
  <c r="B19" i="2"/>
  <c r="D32" i="2"/>
  <c r="C22" i="2"/>
  <c r="C5" i="2"/>
  <c r="F36" i="1" l="1"/>
  <c r="E32" i="1"/>
  <c r="D19" i="1" l="1"/>
  <c r="F22" i="1" l="1"/>
  <c r="F21" i="1"/>
  <c r="F34" i="1" l="1"/>
  <c r="F38" i="1" s="1"/>
  <c r="C25" i="2" l="1"/>
  <c r="C31" i="2" s="1"/>
  <c r="C32" i="2" s="1"/>
  <c r="B36" i="2"/>
</calcChain>
</file>

<file path=xl/sharedStrings.xml><?xml version="1.0" encoding="utf-8"?>
<sst xmlns="http://schemas.openxmlformats.org/spreadsheetml/2006/main" count="60" uniqueCount="45">
  <si>
    <t>Agency:</t>
  </si>
  <si>
    <t>Project Name:</t>
  </si>
  <si>
    <t>Planning</t>
  </si>
  <si>
    <t>Project Management</t>
  </si>
  <si>
    <t>Surveying</t>
  </si>
  <si>
    <t>Geotechnical Engineering</t>
  </si>
  <si>
    <t>Structural Engineering</t>
  </si>
  <si>
    <t>Environmental &amp; permitting</t>
  </si>
  <si>
    <t>Real Estates Services</t>
  </si>
  <si>
    <t>Traffic Engineering</t>
  </si>
  <si>
    <t>Architectural Services</t>
  </si>
  <si>
    <t>Construction Management</t>
  </si>
  <si>
    <t>Type of Services</t>
  </si>
  <si>
    <t>Mechanical / Electrical Engineering</t>
  </si>
  <si>
    <t>Estimated Cost</t>
  </si>
  <si>
    <t>Prepared By:</t>
  </si>
  <si>
    <t>Geometrics / Hydraulics Engineering</t>
  </si>
  <si>
    <t>Public Involvement</t>
  </si>
  <si>
    <t>Comments</t>
  </si>
  <si>
    <t>Federal  Project No.:</t>
  </si>
  <si>
    <t>Date:</t>
  </si>
  <si>
    <t xml:space="preserve">Total  </t>
  </si>
  <si>
    <t>Indirect Cost Rate Cost (in percent)</t>
  </si>
  <si>
    <t>Fix Fee (in percent)</t>
  </si>
  <si>
    <t>Reimbursable</t>
  </si>
  <si>
    <t>A. Travel and Per Diem</t>
  </si>
  <si>
    <t>B. Reproduction Expenses</t>
  </si>
  <si>
    <t>C. Computer Expense</t>
  </si>
  <si>
    <t>D. Communication</t>
  </si>
  <si>
    <t>E. Sampling and Testing</t>
  </si>
  <si>
    <t>F. Outside Consultants</t>
  </si>
  <si>
    <t xml:space="preserve">G. Other </t>
  </si>
  <si>
    <t>Total:</t>
  </si>
  <si>
    <t>*Contingencies</t>
  </si>
  <si>
    <t>Sub-Total</t>
  </si>
  <si>
    <t>Grand Total</t>
  </si>
  <si>
    <t>* Use only on Cost plus Fix Fee agreement</t>
  </si>
  <si>
    <t>City of Maytown</t>
  </si>
  <si>
    <t>Dick Devine</t>
  </si>
  <si>
    <t>Tot = Base * (1+1.7+.25)</t>
  </si>
  <si>
    <t>Tot = Base * (2.95)</t>
  </si>
  <si>
    <t>=</t>
  </si>
  <si>
    <t>Base</t>
  </si>
  <si>
    <t>*</t>
  </si>
  <si>
    <t>Maytown Rd, I5 to Littlerock Rd (Full Projet)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</si>
</sst>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&quot;$&quot;#,##0.00"/>
    <numFmt numFmtId="165" formatCode="m/d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8" xfId="0" applyBorder="1"/>
    <xf numFmtId="0" fontId="0" fillId="0" borderId="7" xfId="0" applyBorder="1" applyAlignment="1">
      <alignment horizontal="left"/>
    </xf>
    <xf numFmtId="164" fontId="0" fillId="0" borderId="0" xfId="0" applyNumberForma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10" fontId="0" fillId="0" borderId="1" xfId="1" applyNumberFormat="1" applyFont="1" applyBorder="1" applyProtection="1"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horizontal="left" vertical="center" wrapText="1"/>
      <protection locked="0"/>
    </xf>
    <xf numFmtId="164" fontId="0" fillId="0" borderId="1" xfId="0" applyNumberForma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0" fontId="0" fillId="0" borderId="4" xfId="0" applyBorder="1" applyAlignment="1" applyProtection="1">
      <alignment horizontal="left"/>
      <protection locked="0"/>
    </xf>
    <xf numFmtId="43" fontId="0" fillId="0" borderId="0" xfId="2" applyFont="1"/>
    <xf numFmtId="43" fontId="0" fillId="0" borderId="0" xfId="0" applyNumberFormat="1"/>
    <xf numFmtId="0" fontId="0" fillId="0" borderId="6" xfId="0" applyBorder="1" applyAlignment="1">
      <alignment horizontal="center" vertical="center"/>
    </xf>
    <xf numFmtId="165" fontId="0" fillId="0" borderId="6" xfId="0" quotePrefix="1" applyNumberFormat="1" applyBorder="1" applyAlignment="1" applyProtection="1">
      <alignment horizontal="left"/>
      <protection locked="0"/>
    </xf>
    <xf numFmtId="0" fontId="0" fillId="0" borderId="8" xfId="0" applyBorder="1" applyAlignment="1">
      <alignment wrapText="1"/>
    </xf>
    <xf numFmtId="0" fontId="0" fillId="0" borderId="1" xfId="0" applyBorder="1"/>
    <xf numFmtId="0" fontId="0" fillId="0" borderId="6" xfId="0" applyBorder="1"/>
    <xf numFmtId="0" fontId="0" fillId="0" borderId="7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164" fontId="0" fillId="0" borderId="16" xfId="0" applyNumberFormat="1" applyBorder="1" applyAlignment="1" applyProtection="1">
      <alignment horizontal="right" vertical="center"/>
      <protection locked="0"/>
    </xf>
    <xf numFmtId="164" fontId="0" fillId="0" borderId="17" xfId="0" applyNumberFormat="1" applyBorder="1" applyAlignment="1" applyProtection="1">
      <alignment horizontal="right" vertical="center"/>
      <protection locked="0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0" fillId="0" borderId="11" xfId="0" applyNumberFormat="1" applyBorder="1" applyAlignment="1" applyProtection="1">
      <alignment horizontal="right" vertical="center"/>
      <protection locked="0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4" fontId="0" fillId="0" borderId="9" xfId="0" applyNumberFormat="1" applyBorder="1" applyAlignment="1">
      <alignment horizontal="right" vertical="center"/>
    </xf>
    <xf numFmtId="164" fontId="0" fillId="0" borderId="7" xfId="0" applyNumberForma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0" fillId="0" borderId="3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center" wrapText="1"/>
      <protection locked="0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zoomScale="115" zoomScaleNormal="115" workbookViewId="0">
      <selection activeCell="F10" sqref="F10"/>
    </sheetView>
  </sheetViews>
  <sheetFormatPr defaultRowHeight="15" x14ac:dyDescent="0.25"/>
  <cols>
    <col min="1" max="1" width="7.42578125" customWidth="1"/>
    <col min="2" max="2" width="11.5703125" customWidth="1"/>
    <col min="3" max="3" width="20.7109375" customWidth="1"/>
    <col min="5" max="5" width="12.28515625" customWidth="1"/>
    <col min="6" max="6" width="25.7109375" customWidth="1"/>
    <col min="7" max="7" width="4.85546875" customWidth="1"/>
  </cols>
  <sheetData>
    <row r="1" spans="1:6" ht="18" customHeight="1" x14ac:dyDescent="0.25">
      <c r="A1" s="3" t="s">
        <v>0</v>
      </c>
      <c r="B1" s="54" t="s">
        <v>37</v>
      </c>
      <c r="C1" s="55"/>
      <c r="D1" s="28" t="s">
        <v>19</v>
      </c>
      <c r="E1" s="29"/>
      <c r="F1" s="20"/>
    </row>
    <row r="2" spans="1:6" ht="18" customHeight="1" x14ac:dyDescent="0.25">
      <c r="A2" s="50" t="s">
        <v>1</v>
      </c>
      <c r="B2" s="51"/>
      <c r="C2" s="31" t="s">
        <v>44</v>
      </c>
      <c r="D2" s="32"/>
      <c r="E2" s="32"/>
      <c r="F2" s="33"/>
    </row>
    <row r="3" spans="1:6" ht="18" customHeight="1" x14ac:dyDescent="0.25">
      <c r="A3" s="52" t="s">
        <v>15</v>
      </c>
      <c r="B3" s="53"/>
      <c r="C3" s="30" t="s">
        <v>38</v>
      </c>
      <c r="D3" s="30"/>
      <c r="E3" s="2" t="s">
        <v>20</v>
      </c>
      <c r="F3" s="24">
        <v>42738</v>
      </c>
    </row>
    <row r="4" spans="1:6" ht="15.95" customHeight="1" x14ac:dyDescent="0.25">
      <c r="A4" s="25"/>
      <c r="B4" s="26"/>
      <c r="C4" s="26"/>
      <c r="D4" s="26"/>
      <c r="E4" s="26"/>
      <c r="F4" s="27"/>
    </row>
    <row r="5" spans="1:6" ht="18" customHeight="1" x14ac:dyDescent="0.25">
      <c r="B5" s="36" t="s">
        <v>12</v>
      </c>
      <c r="C5" s="37"/>
      <c r="D5" s="42" t="s">
        <v>14</v>
      </c>
      <c r="E5" s="43"/>
      <c r="F5" s="23" t="s">
        <v>18</v>
      </c>
    </row>
    <row r="6" spans="1:6" s="1" customFormat="1" ht="18" customHeight="1" x14ac:dyDescent="0.25">
      <c r="B6" s="38" t="s">
        <v>2</v>
      </c>
      <c r="C6" s="39"/>
      <c r="D6" s="44">
        <v>15000</v>
      </c>
      <c r="E6" s="44"/>
      <c r="F6" s="14"/>
    </row>
    <row r="7" spans="1:6" s="1" customFormat="1" ht="18" customHeight="1" x14ac:dyDescent="0.25">
      <c r="B7" s="40" t="s">
        <v>4</v>
      </c>
      <c r="C7" s="41"/>
      <c r="D7" s="34">
        <v>25000</v>
      </c>
      <c r="E7" s="35"/>
      <c r="F7" s="15"/>
    </row>
    <row r="8" spans="1:6" s="1" customFormat="1" ht="18" customHeight="1" x14ac:dyDescent="0.25">
      <c r="B8" s="40" t="s">
        <v>3</v>
      </c>
      <c r="C8" s="41"/>
      <c r="D8" s="34">
        <v>75000</v>
      </c>
      <c r="E8" s="35"/>
      <c r="F8" s="15"/>
    </row>
    <row r="9" spans="1:6" s="1" customFormat="1" ht="18" customHeight="1" x14ac:dyDescent="0.25">
      <c r="B9" s="40" t="s">
        <v>5</v>
      </c>
      <c r="C9" s="41"/>
      <c r="D9" s="34">
        <v>15000</v>
      </c>
      <c r="E9" s="35"/>
      <c r="F9" s="15"/>
    </row>
    <row r="10" spans="1:6" s="1" customFormat="1" ht="18" customHeight="1" x14ac:dyDescent="0.25">
      <c r="B10" s="40" t="s">
        <v>16</v>
      </c>
      <c r="C10" s="41"/>
      <c r="D10" s="34">
        <v>30000</v>
      </c>
      <c r="E10" s="35"/>
      <c r="F10" s="15"/>
    </row>
    <row r="11" spans="1:6" s="1" customFormat="1" ht="18" customHeight="1" x14ac:dyDescent="0.25">
      <c r="B11" s="40" t="s">
        <v>6</v>
      </c>
      <c r="C11" s="41"/>
      <c r="D11" s="34">
        <v>15000</v>
      </c>
      <c r="E11" s="35"/>
      <c r="F11" s="15"/>
    </row>
    <row r="12" spans="1:6" s="1" customFormat="1" ht="18" customHeight="1" x14ac:dyDescent="0.25">
      <c r="B12" s="40" t="s">
        <v>9</v>
      </c>
      <c r="C12" s="41"/>
      <c r="D12" s="34">
        <v>7500</v>
      </c>
      <c r="E12" s="35"/>
      <c r="F12" s="15"/>
    </row>
    <row r="13" spans="1:6" s="1" customFormat="1" ht="18" customHeight="1" x14ac:dyDescent="0.25">
      <c r="B13" s="40" t="s">
        <v>7</v>
      </c>
      <c r="C13" s="41"/>
      <c r="D13" s="34">
        <v>7500</v>
      </c>
      <c r="E13" s="35"/>
      <c r="F13" s="15"/>
    </row>
    <row r="14" spans="1:6" s="1" customFormat="1" ht="18" customHeight="1" x14ac:dyDescent="0.25">
      <c r="B14" s="40" t="s">
        <v>17</v>
      </c>
      <c r="C14" s="41"/>
      <c r="D14" s="34"/>
      <c r="E14" s="35"/>
      <c r="F14" s="15"/>
    </row>
    <row r="15" spans="1:6" s="1" customFormat="1" ht="18" customHeight="1" x14ac:dyDescent="0.25">
      <c r="B15" s="40" t="s">
        <v>8</v>
      </c>
      <c r="C15" s="41"/>
      <c r="D15" s="34">
        <v>7500</v>
      </c>
      <c r="E15" s="35"/>
      <c r="F15" s="15"/>
    </row>
    <row r="16" spans="1:6" s="1" customFormat="1" ht="18" customHeight="1" x14ac:dyDescent="0.25">
      <c r="B16" s="40" t="s">
        <v>10</v>
      </c>
      <c r="C16" s="41"/>
      <c r="D16" s="34"/>
      <c r="E16" s="35"/>
      <c r="F16" s="15"/>
    </row>
    <row r="17" spans="2:6" s="1" customFormat="1" ht="18" customHeight="1" x14ac:dyDescent="0.25">
      <c r="B17" s="40" t="s">
        <v>13</v>
      </c>
      <c r="C17" s="41"/>
      <c r="D17" s="34"/>
      <c r="E17" s="35"/>
      <c r="F17" s="15"/>
    </row>
    <row r="18" spans="2:6" ht="18" customHeight="1" x14ac:dyDescent="0.25">
      <c r="B18" s="45" t="s">
        <v>11</v>
      </c>
      <c r="C18" s="46"/>
      <c r="D18" s="34">
        <v>135000</v>
      </c>
      <c r="E18" s="35"/>
      <c r="F18" s="16"/>
    </row>
    <row r="19" spans="2:6" ht="18" customHeight="1" x14ac:dyDescent="0.25">
      <c r="B19" s="49" t="s">
        <v>21</v>
      </c>
      <c r="C19" s="49"/>
      <c r="D19" s="47">
        <f>SUM(D6:E18)</f>
        <v>332500</v>
      </c>
      <c r="E19" s="48"/>
    </row>
    <row r="20" spans="2:6" ht="15.95" customHeight="1" x14ac:dyDescent="0.25"/>
    <row r="21" spans="2:6" ht="15.95" customHeight="1" x14ac:dyDescent="0.25">
      <c r="B21" t="s">
        <v>22</v>
      </c>
      <c r="D21" s="10">
        <v>1.7</v>
      </c>
      <c r="F21" s="17">
        <f>+$D$19*D21</f>
        <v>565250</v>
      </c>
    </row>
    <row r="22" spans="2:6" ht="15.95" customHeight="1" x14ac:dyDescent="0.25">
      <c r="B22" t="s">
        <v>23</v>
      </c>
      <c r="D22" s="10">
        <v>0.25</v>
      </c>
      <c r="F22" s="17">
        <f>+$D$19*D22</f>
        <v>83125</v>
      </c>
    </row>
    <row r="23" spans="2:6" ht="15.95" customHeight="1" x14ac:dyDescent="0.25"/>
    <row r="24" spans="2:6" ht="15.95" customHeight="1" x14ac:dyDescent="0.25">
      <c r="B24" s="5" t="s">
        <v>24</v>
      </c>
      <c r="E24" s="4"/>
    </row>
    <row r="25" spans="2:6" ht="15.95" customHeight="1" x14ac:dyDescent="0.25">
      <c r="B25" t="s">
        <v>25</v>
      </c>
      <c r="E25" s="11">
        <v>2125</v>
      </c>
      <c r="F25" s="19"/>
    </row>
    <row r="26" spans="2:6" ht="15.95" customHeight="1" x14ac:dyDescent="0.25">
      <c r="B26" t="s">
        <v>26</v>
      </c>
      <c r="E26" s="12">
        <v>1000</v>
      </c>
      <c r="F26" s="19"/>
    </row>
    <row r="27" spans="2:6" ht="15.95" customHeight="1" x14ac:dyDescent="0.25">
      <c r="B27" t="s">
        <v>27</v>
      </c>
      <c r="E27" s="12">
        <v>1000</v>
      </c>
      <c r="F27" s="19"/>
    </row>
    <row r="28" spans="2:6" ht="15.95" customHeight="1" x14ac:dyDescent="0.25">
      <c r="B28" t="s">
        <v>28</v>
      </c>
      <c r="E28" s="12">
        <v>5000</v>
      </c>
      <c r="F28" s="19"/>
    </row>
    <row r="29" spans="2:6" ht="15.95" customHeight="1" x14ac:dyDescent="0.25">
      <c r="B29" t="s">
        <v>29</v>
      </c>
      <c r="E29" s="12">
        <v>50000</v>
      </c>
      <c r="F29" s="19"/>
    </row>
    <row r="30" spans="2:6" ht="15.95" customHeight="1" x14ac:dyDescent="0.25">
      <c r="B30" t="s">
        <v>30</v>
      </c>
      <c r="E30" s="12">
        <v>100000</v>
      </c>
      <c r="F30" s="19"/>
    </row>
    <row r="31" spans="2:6" ht="15.95" customHeight="1" x14ac:dyDescent="0.25">
      <c r="B31" t="s">
        <v>31</v>
      </c>
      <c r="C31" s="13"/>
      <c r="E31" s="12"/>
      <c r="F31" s="19"/>
    </row>
    <row r="32" spans="2:6" ht="15.95" customHeight="1" x14ac:dyDescent="0.25">
      <c r="D32" s="6" t="s">
        <v>32</v>
      </c>
      <c r="E32" s="7">
        <f>SUM(E25:E31)</f>
        <v>159125</v>
      </c>
    </row>
    <row r="33" spans="1:6" ht="15.95" customHeight="1" x14ac:dyDescent="0.25"/>
    <row r="34" spans="1:6" ht="15.95" customHeight="1" x14ac:dyDescent="0.25">
      <c r="E34" s="9" t="s">
        <v>34</v>
      </c>
      <c r="F34" s="17">
        <f>SUM(D19,F21:F22,E32)</f>
        <v>1140000</v>
      </c>
    </row>
    <row r="35" spans="1:6" ht="15.95" customHeight="1" x14ac:dyDescent="0.25">
      <c r="F35" s="6"/>
    </row>
    <row r="36" spans="1:6" ht="15.95" customHeight="1" x14ac:dyDescent="0.25">
      <c r="B36" s="6" t="s">
        <v>33</v>
      </c>
      <c r="C36" s="11"/>
      <c r="E36" s="6" t="s">
        <v>33</v>
      </c>
      <c r="F36" s="17">
        <f>+C36</f>
        <v>0</v>
      </c>
    </row>
    <row r="37" spans="1:6" ht="15.95" customHeight="1" x14ac:dyDescent="0.25">
      <c r="F37" s="6"/>
    </row>
    <row r="38" spans="1:6" ht="15.95" customHeight="1" x14ac:dyDescent="0.25">
      <c r="A38" t="s">
        <v>36</v>
      </c>
      <c r="E38" s="8" t="s">
        <v>35</v>
      </c>
      <c r="F38" s="18">
        <f>SUM(F34,F36)</f>
        <v>1140000</v>
      </c>
    </row>
  </sheetData>
  <mergeCells count="36">
    <mergeCell ref="A3:B3"/>
    <mergeCell ref="B17:C17"/>
    <mergeCell ref="B9:C9"/>
    <mergeCell ref="B1:C1"/>
    <mergeCell ref="B18:C18"/>
    <mergeCell ref="D19:E19"/>
    <mergeCell ref="B19:C19"/>
    <mergeCell ref="B10:C10"/>
    <mergeCell ref="B11:C11"/>
    <mergeCell ref="B12:C12"/>
    <mergeCell ref="B13:C13"/>
    <mergeCell ref="B15:C15"/>
    <mergeCell ref="B16:C16"/>
    <mergeCell ref="D17:E17"/>
    <mergeCell ref="D18:E18"/>
    <mergeCell ref="D16:E16"/>
    <mergeCell ref="D14:E14"/>
    <mergeCell ref="B14:C14"/>
    <mergeCell ref="D12:E12"/>
    <mergeCell ref="D13:E13"/>
    <mergeCell ref="D1:E1"/>
    <mergeCell ref="C3:D3"/>
    <mergeCell ref="C2:F2"/>
    <mergeCell ref="D15:E15"/>
    <mergeCell ref="B5:C5"/>
    <mergeCell ref="B6:C6"/>
    <mergeCell ref="B7:C7"/>
    <mergeCell ref="B8:C8"/>
    <mergeCell ref="D9:E9"/>
    <mergeCell ref="D10:E10"/>
    <mergeCell ref="D11:E11"/>
    <mergeCell ref="D5:E5"/>
    <mergeCell ref="D6:E6"/>
    <mergeCell ref="D7:E7"/>
    <mergeCell ref="D8:E8"/>
    <mergeCell ref="A2:B2"/>
  </mergeCells>
  <pageMargins left="0.75" right="0.75" top="1" bottom="1" header="0.5" footer="0.5"/>
  <pageSetup orientation="portrait" r:id="rId1"/>
  <headerFooter>
    <oddHeader>&amp;CIndependent Estimate For Consultant Services Worksheet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6"/>
  <sheetViews>
    <sheetView workbookViewId="0"/>
  </sheetViews>
  <sheetFormatPr defaultRowHeight="15" x14ac:dyDescent="0.25"/>
  <cols>
    <col min="1" max="1" width="11.5703125" bestFit="1" customWidth="1"/>
    <col min="2" max="2" width="9.5703125" bestFit="1" customWidth="1"/>
    <col min="3" max="3" width="13.28515625" style="21" bestFit="1" customWidth="1"/>
  </cols>
  <sheetData>
    <row r="4" spans="1:4" x14ac:dyDescent="0.25">
      <c r="C4" s="21">
        <v>675000</v>
      </c>
    </row>
    <row r="5" spans="1:4" x14ac:dyDescent="0.25">
      <c r="C5" s="21">
        <f>C4-SUM(C7:C18)</f>
        <v>0</v>
      </c>
    </row>
    <row r="6" spans="1:4" x14ac:dyDescent="0.25">
      <c r="A6">
        <v>331525.42372881353</v>
      </c>
    </row>
    <row r="7" spans="1:4" x14ac:dyDescent="0.25">
      <c r="A7" s="21">
        <f>$A$6*B7</f>
        <v>14540.58876003568</v>
      </c>
      <c r="B7">
        <f>C7/$C$22</f>
        <v>4.3859649122807015E-2</v>
      </c>
      <c r="C7" s="21">
        <v>50000</v>
      </c>
      <c r="D7" t="s">
        <v>2</v>
      </c>
    </row>
    <row r="8" spans="1:4" x14ac:dyDescent="0.25">
      <c r="A8" s="21">
        <f t="shared" ref="A8:A19" si="0">$A$6*B8</f>
        <v>0</v>
      </c>
      <c r="B8">
        <f t="shared" ref="B8:B18" si="1">C8/$C$22</f>
        <v>0</v>
      </c>
      <c r="D8" t="s">
        <v>4</v>
      </c>
    </row>
    <row r="9" spans="1:4" x14ac:dyDescent="0.25">
      <c r="A9" s="21">
        <f t="shared" si="0"/>
        <v>101784.12132024977</v>
      </c>
      <c r="B9">
        <f t="shared" si="1"/>
        <v>0.30701754385964913</v>
      </c>
      <c r="C9" s="21">
        <v>350000</v>
      </c>
      <c r="D9" t="s">
        <v>3</v>
      </c>
    </row>
    <row r="10" spans="1:4" x14ac:dyDescent="0.25">
      <c r="A10" s="21">
        <f t="shared" si="0"/>
        <v>14540.58876003568</v>
      </c>
      <c r="B10">
        <f t="shared" si="1"/>
        <v>4.3859649122807015E-2</v>
      </c>
      <c r="C10" s="21">
        <v>50000</v>
      </c>
      <c r="D10" t="s">
        <v>5</v>
      </c>
    </row>
    <row r="11" spans="1:4" x14ac:dyDescent="0.25">
      <c r="A11" s="21">
        <f t="shared" si="0"/>
        <v>29081.17752007136</v>
      </c>
      <c r="B11">
        <f t="shared" si="1"/>
        <v>8.771929824561403E-2</v>
      </c>
      <c r="C11" s="21">
        <v>100000</v>
      </c>
      <c r="D11" t="s">
        <v>16</v>
      </c>
    </row>
    <row r="12" spans="1:4" x14ac:dyDescent="0.25">
      <c r="A12" s="21">
        <f t="shared" si="0"/>
        <v>14540.58876003568</v>
      </c>
      <c r="B12">
        <f t="shared" si="1"/>
        <v>4.3859649122807015E-2</v>
      </c>
      <c r="C12" s="21">
        <v>50000</v>
      </c>
      <c r="D12" t="s">
        <v>6</v>
      </c>
    </row>
    <row r="13" spans="1:4" x14ac:dyDescent="0.25">
      <c r="A13" s="21">
        <f t="shared" si="0"/>
        <v>7270.29438001784</v>
      </c>
      <c r="B13">
        <f t="shared" si="1"/>
        <v>2.1929824561403508E-2</v>
      </c>
      <c r="C13" s="21">
        <v>25000</v>
      </c>
      <c r="D13" t="s">
        <v>9</v>
      </c>
    </row>
    <row r="14" spans="1:4" x14ac:dyDescent="0.25">
      <c r="A14" s="21">
        <f t="shared" si="0"/>
        <v>7270.29438001784</v>
      </c>
      <c r="B14">
        <f t="shared" si="1"/>
        <v>2.1929824561403508E-2</v>
      </c>
      <c r="C14" s="21">
        <v>25000</v>
      </c>
      <c r="D14" t="s">
        <v>7</v>
      </c>
    </row>
    <row r="15" spans="1:4" x14ac:dyDescent="0.25">
      <c r="A15" s="21">
        <f t="shared" si="0"/>
        <v>0</v>
      </c>
      <c r="B15">
        <f t="shared" si="1"/>
        <v>0</v>
      </c>
      <c r="D15" t="s">
        <v>17</v>
      </c>
    </row>
    <row r="16" spans="1:4" x14ac:dyDescent="0.25">
      <c r="A16" s="21">
        <f t="shared" si="0"/>
        <v>7270.29438001784</v>
      </c>
      <c r="B16">
        <f t="shared" si="1"/>
        <v>2.1929824561403508E-2</v>
      </c>
      <c r="C16" s="21">
        <v>25000</v>
      </c>
      <c r="D16" t="s">
        <v>8</v>
      </c>
    </row>
    <row r="17" spans="1:7" x14ac:dyDescent="0.25">
      <c r="A17" s="21">
        <f t="shared" si="0"/>
        <v>0</v>
      </c>
      <c r="B17">
        <f t="shared" si="1"/>
        <v>0</v>
      </c>
      <c r="C17" s="21">
        <v>0</v>
      </c>
      <c r="D17" t="s">
        <v>10</v>
      </c>
    </row>
    <row r="18" spans="1:7" x14ac:dyDescent="0.25">
      <c r="A18" s="21">
        <f t="shared" si="0"/>
        <v>0</v>
      </c>
      <c r="B18">
        <f t="shared" si="1"/>
        <v>0</v>
      </c>
      <c r="C18" s="21">
        <v>0</v>
      </c>
      <c r="D18" t="s">
        <v>13</v>
      </c>
    </row>
    <row r="19" spans="1:7" x14ac:dyDescent="0.25">
      <c r="A19" s="21">
        <f t="shared" si="0"/>
        <v>135227.47546833183</v>
      </c>
      <c r="B19">
        <f>C19/$C$22</f>
        <v>0.40789473684210525</v>
      </c>
      <c r="C19" s="21">
        <v>465000</v>
      </c>
      <c r="D19" t="s">
        <v>11</v>
      </c>
    </row>
    <row r="22" spans="1:7" x14ac:dyDescent="0.25">
      <c r="C22" s="21">
        <f>C19+C4</f>
        <v>1140000</v>
      </c>
    </row>
    <row r="25" spans="1:7" x14ac:dyDescent="0.25">
      <c r="C25" s="21">
        <f>C22-Sheet1!F38</f>
        <v>0</v>
      </c>
    </row>
    <row r="28" spans="1:7" x14ac:dyDescent="0.25">
      <c r="C28" s="21" t="s">
        <v>39</v>
      </c>
    </row>
    <row r="29" spans="1:7" x14ac:dyDescent="0.25">
      <c r="C29" s="21" t="s">
        <v>40</v>
      </c>
    </row>
    <row r="31" spans="1:7" x14ac:dyDescent="0.25">
      <c r="C31" s="21">
        <f>C25</f>
        <v>0</v>
      </c>
      <c r="D31" t="s">
        <v>41</v>
      </c>
      <c r="E31" t="s">
        <v>42</v>
      </c>
      <c r="F31" t="s">
        <v>43</v>
      </c>
      <c r="G31">
        <v>2.95</v>
      </c>
    </row>
    <row r="32" spans="1:7" x14ac:dyDescent="0.25">
      <c r="C32" s="21">
        <f>C31/G31</f>
        <v>0</v>
      </c>
      <c r="D32" t="str">
        <f>D31</f>
        <v>=</v>
      </c>
      <c r="E32" t="s">
        <v>42</v>
      </c>
    </row>
    <row r="36" spans="2:2" x14ac:dyDescent="0.25">
      <c r="B36" s="22">
        <f>C22-Sheet1!F38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WSDOT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John</dc:creator>
  <cp:lastModifiedBy>Brooks, Mark</cp:lastModifiedBy>
  <cp:lastPrinted>2017-09-06T20:59:18Z</cp:lastPrinted>
  <dcterms:created xsi:type="dcterms:W3CDTF">2016-04-11T21:37:20Z</dcterms:created>
  <dcterms:modified xsi:type="dcterms:W3CDTF">2017-09-07T18:29:45Z</dcterms:modified>
</cp:coreProperties>
</file>